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240" windowHeight="11250" tabRatio="861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</workbook>
</file>

<file path=xl/calcChain.xml><?xml version="1.0" encoding="utf-8"?>
<calcChain xmlns="http://schemas.openxmlformats.org/spreadsheetml/2006/main">
  <c r="G13" i="13" l="1"/>
  <c r="B14" i="11"/>
  <c r="C10" i="11" l="1"/>
  <c r="C11" i="11"/>
  <c r="C12" i="11"/>
  <c r="C13" i="11"/>
  <c r="C14" i="11"/>
  <c r="C9" i="11"/>
  <c r="D6" i="11"/>
  <c r="E6" i="11"/>
  <c r="F6" i="11"/>
  <c r="G6" i="11"/>
  <c r="C6" i="11"/>
  <c r="C24" i="10"/>
  <c r="C14" i="10"/>
  <c r="C15" i="10"/>
  <c r="C13" i="10"/>
  <c r="D6" i="10"/>
  <c r="E6" i="10"/>
  <c r="F6" i="10"/>
  <c r="G6" i="10"/>
  <c r="C6" i="10"/>
  <c r="D31" i="9"/>
  <c r="G31" i="9"/>
  <c r="D30" i="9"/>
  <c r="G30" i="9"/>
  <c r="D29" i="9"/>
  <c r="G29" i="9"/>
  <c r="D26" i="9"/>
  <c r="G26" i="9"/>
  <c r="D25" i="9"/>
  <c r="G25" i="9"/>
  <c r="G24" i="9"/>
  <c r="F24" i="9"/>
  <c r="E24" i="9"/>
  <c r="D24" i="9"/>
  <c r="C24" i="9"/>
  <c r="B24" i="9"/>
  <c r="D23" i="9"/>
  <c r="G23" i="9"/>
  <c r="D22" i="9"/>
  <c r="G22" i="9"/>
  <c r="D19" i="9"/>
  <c r="G19" i="9"/>
  <c r="D18" i="9"/>
  <c r="G18" i="9"/>
  <c r="D17" i="9"/>
  <c r="G17" i="9"/>
  <c r="D15" i="9"/>
  <c r="G15" i="9"/>
  <c r="D14" i="9"/>
  <c r="G14" i="9"/>
  <c r="D13" i="9"/>
  <c r="G13" i="9"/>
  <c r="G12" i="9"/>
  <c r="F12" i="9"/>
  <c r="E12" i="9"/>
  <c r="D12" i="9"/>
  <c r="C12" i="9"/>
  <c r="B12" i="9"/>
  <c r="D11" i="9"/>
  <c r="G11" i="9"/>
  <c r="D75" i="8"/>
  <c r="G75" i="8"/>
  <c r="D74" i="8"/>
  <c r="G74" i="8"/>
  <c r="D73" i="8"/>
  <c r="G73" i="8"/>
  <c r="D72" i="8"/>
  <c r="G72" i="8"/>
  <c r="D70" i="8"/>
  <c r="G70" i="8"/>
  <c r="D69" i="8"/>
  <c r="G69" i="8"/>
  <c r="D68" i="8"/>
  <c r="G68" i="8"/>
  <c r="D67" i="8"/>
  <c r="G67" i="8"/>
  <c r="D66" i="8"/>
  <c r="G66" i="8"/>
  <c r="D65" i="8"/>
  <c r="G65" i="8"/>
  <c r="D64" i="8"/>
  <c r="G64" i="8"/>
  <c r="D63" i="8"/>
  <c r="G63" i="8"/>
  <c r="D62" i="8"/>
  <c r="G62" i="8"/>
  <c r="D60" i="8"/>
  <c r="G60" i="8"/>
  <c r="D59" i="8"/>
  <c r="G59" i="8"/>
  <c r="D58" i="8"/>
  <c r="G58" i="8"/>
  <c r="D57" i="8"/>
  <c r="G57" i="8"/>
  <c r="D56" i="8"/>
  <c r="G56" i="8"/>
  <c r="D55" i="8"/>
  <c r="G55" i="8"/>
  <c r="D54" i="8"/>
  <c r="G54" i="8"/>
  <c r="D52" i="8"/>
  <c r="G52" i="8"/>
  <c r="D51" i="8"/>
  <c r="G51" i="8"/>
  <c r="D50" i="8"/>
  <c r="G50" i="8"/>
  <c r="D49" i="8"/>
  <c r="G49" i="8"/>
  <c r="D48" i="8"/>
  <c r="G48" i="8"/>
  <c r="D47" i="8"/>
  <c r="G47" i="8"/>
  <c r="D46" i="8"/>
  <c r="G46" i="8"/>
  <c r="D45" i="8"/>
  <c r="G45" i="8"/>
  <c r="D41" i="8"/>
  <c r="G41" i="8"/>
  <c r="D40" i="8"/>
  <c r="G40" i="8"/>
  <c r="D39" i="8"/>
  <c r="G39" i="8"/>
  <c r="D38" i="8"/>
  <c r="G38" i="8"/>
  <c r="D36" i="8"/>
  <c r="G36" i="8"/>
  <c r="D35" i="8"/>
  <c r="G35" i="8"/>
  <c r="D34" i="8"/>
  <c r="G34" i="8"/>
  <c r="D33" i="8"/>
  <c r="G33" i="8"/>
  <c r="D32" i="8"/>
  <c r="G32" i="8"/>
  <c r="D31" i="8"/>
  <c r="G31" i="8"/>
  <c r="D30" i="8"/>
  <c r="G30" i="8"/>
  <c r="D29" i="8"/>
  <c r="G29" i="8"/>
  <c r="D28" i="8"/>
  <c r="G28" i="8"/>
  <c r="D27" i="7"/>
  <c r="G27" i="7"/>
  <c r="D26" i="7"/>
  <c r="G26" i="7"/>
  <c r="D25" i="7"/>
  <c r="G25" i="7"/>
  <c r="D24" i="7"/>
  <c r="G24" i="7"/>
  <c r="D23" i="7"/>
  <c r="G23" i="7"/>
  <c r="D22" i="7"/>
  <c r="G22" i="7"/>
  <c r="D21" i="7"/>
  <c r="G21" i="7"/>
  <c r="D20" i="7"/>
  <c r="G20" i="7"/>
  <c r="D157" i="6"/>
  <c r="G157" i="6"/>
  <c r="D156" i="6"/>
  <c r="G156" i="6"/>
  <c r="D155" i="6"/>
  <c r="G155" i="6"/>
  <c r="D154" i="6"/>
  <c r="G154" i="6"/>
  <c r="D153" i="6"/>
  <c r="G153" i="6"/>
  <c r="D152" i="6"/>
  <c r="G152" i="6"/>
  <c r="D151" i="6"/>
  <c r="G151" i="6"/>
  <c r="D149" i="6"/>
  <c r="G149" i="6"/>
  <c r="D148" i="6"/>
  <c r="G148" i="6"/>
  <c r="D147" i="6"/>
  <c r="G147" i="6"/>
  <c r="D145" i="6"/>
  <c r="G145" i="6"/>
  <c r="D144" i="6"/>
  <c r="G144" i="6"/>
  <c r="D143" i="6"/>
  <c r="G143" i="6"/>
  <c r="D142" i="6"/>
  <c r="G142" i="6"/>
  <c r="D141" i="6"/>
  <c r="G141" i="6"/>
  <c r="D140" i="6"/>
  <c r="G140" i="6"/>
  <c r="D139" i="6"/>
  <c r="G139" i="6"/>
  <c r="D138" i="6"/>
  <c r="G138" i="6"/>
  <c r="D136" i="6"/>
  <c r="G136" i="6"/>
  <c r="D135" i="6"/>
  <c r="G135" i="6"/>
  <c r="D134" i="6"/>
  <c r="G134" i="6"/>
  <c r="D132" i="6"/>
  <c r="G132" i="6"/>
  <c r="D131" i="6"/>
  <c r="G131" i="6"/>
  <c r="D130" i="6"/>
  <c r="G130" i="6"/>
  <c r="D129" i="6"/>
  <c r="G129" i="6"/>
  <c r="D128" i="6"/>
  <c r="G128" i="6"/>
  <c r="D127" i="6"/>
  <c r="G127" i="6"/>
  <c r="D126" i="6"/>
  <c r="G126" i="6"/>
  <c r="D125" i="6"/>
  <c r="G125" i="6"/>
  <c r="D124" i="6"/>
  <c r="G124" i="6"/>
  <c r="D122" i="6"/>
  <c r="G122" i="6"/>
  <c r="D121" i="6"/>
  <c r="G121" i="6"/>
  <c r="D120" i="6"/>
  <c r="G120" i="6"/>
  <c r="D119" i="6"/>
  <c r="G119" i="6"/>
  <c r="D118" i="6"/>
  <c r="G118" i="6"/>
  <c r="D117" i="6"/>
  <c r="G117" i="6"/>
  <c r="D116" i="6"/>
  <c r="G116" i="6"/>
  <c r="D115" i="6"/>
  <c r="G115" i="6"/>
  <c r="D114" i="6"/>
  <c r="G114" i="6"/>
  <c r="D112" i="6"/>
  <c r="G112" i="6"/>
  <c r="D111" i="6"/>
  <c r="G111" i="6"/>
  <c r="D110" i="6"/>
  <c r="G110" i="6"/>
  <c r="D109" i="6"/>
  <c r="G109" i="6"/>
  <c r="D108" i="6"/>
  <c r="G108" i="6"/>
  <c r="D107" i="6"/>
  <c r="G107" i="6"/>
  <c r="D106" i="6"/>
  <c r="G106" i="6"/>
  <c r="D105" i="6"/>
  <c r="G105" i="6"/>
  <c r="D104" i="6"/>
  <c r="G104" i="6"/>
  <c r="D102" i="6"/>
  <c r="G102" i="6"/>
  <c r="D101" i="6"/>
  <c r="G101" i="6"/>
  <c r="D100" i="6"/>
  <c r="G100" i="6"/>
  <c r="D99" i="6"/>
  <c r="G99" i="6"/>
  <c r="D98" i="6"/>
  <c r="G98" i="6"/>
  <c r="D97" i="6"/>
  <c r="G97" i="6"/>
  <c r="D96" i="6"/>
  <c r="G96" i="6"/>
  <c r="D95" i="6"/>
  <c r="G95" i="6"/>
  <c r="D94" i="6"/>
  <c r="G94" i="6"/>
  <c r="D92" i="6"/>
  <c r="G92" i="6"/>
  <c r="D91" i="6"/>
  <c r="G91" i="6"/>
  <c r="D90" i="6"/>
  <c r="G90" i="6"/>
  <c r="D89" i="6"/>
  <c r="G89" i="6"/>
  <c r="D88" i="6"/>
  <c r="G88" i="6"/>
  <c r="D87" i="6"/>
  <c r="G87" i="6"/>
  <c r="D86" i="6"/>
  <c r="G86" i="6"/>
  <c r="D82" i="6"/>
  <c r="G82" i="6"/>
  <c r="D81" i="6"/>
  <c r="G81" i="6"/>
  <c r="D80" i="6"/>
  <c r="G80" i="6"/>
  <c r="D79" i="6"/>
  <c r="G79" i="6"/>
  <c r="D78" i="6"/>
  <c r="G78" i="6"/>
  <c r="D77" i="6"/>
  <c r="G77" i="6"/>
  <c r="D76" i="6"/>
  <c r="G76" i="6"/>
  <c r="D74" i="6"/>
  <c r="G74" i="6"/>
  <c r="D73" i="6"/>
  <c r="G73" i="6"/>
  <c r="D72" i="6"/>
  <c r="G72" i="6"/>
  <c r="D70" i="6"/>
  <c r="G70" i="6"/>
  <c r="D69" i="6"/>
  <c r="G69" i="6"/>
  <c r="D68" i="6"/>
  <c r="G68" i="6"/>
  <c r="D67" i="6"/>
  <c r="G67" i="6"/>
  <c r="D66" i="6"/>
  <c r="G66" i="6"/>
  <c r="D65" i="6"/>
  <c r="G65" i="6"/>
  <c r="D64" i="6"/>
  <c r="G64" i="6"/>
  <c r="D63" i="6"/>
  <c r="G63" i="6"/>
  <c r="G74" i="5"/>
  <c r="D74" i="5"/>
  <c r="G73" i="5"/>
  <c r="D73" i="5"/>
  <c r="G68" i="5"/>
  <c r="D68" i="5"/>
  <c r="G63" i="5"/>
  <c r="D63" i="5"/>
  <c r="G62" i="5"/>
  <c r="D62" i="5"/>
  <c r="G61" i="5"/>
  <c r="D61" i="5"/>
  <c r="G60" i="5"/>
  <c r="D60" i="5"/>
  <c r="G58" i="5"/>
  <c r="D58" i="5"/>
  <c r="G57" i="5"/>
  <c r="D57" i="5"/>
  <c r="G56" i="5"/>
  <c r="D56" i="5"/>
  <c r="G55" i="5"/>
  <c r="D55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39" i="5"/>
  <c r="D39" i="5"/>
  <c r="G38" i="5"/>
  <c r="D38" i="5"/>
  <c r="G36" i="5"/>
  <c r="D36" i="5"/>
  <c r="G34" i="5"/>
  <c r="D34" i="5"/>
  <c r="G33" i="5"/>
  <c r="D33" i="5"/>
  <c r="G32" i="5"/>
  <c r="D32" i="5"/>
  <c r="G31" i="5"/>
  <c r="D31" i="5"/>
  <c r="G30" i="5"/>
  <c r="D30" i="5"/>
  <c r="G29" i="5"/>
  <c r="D29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37" i="6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C7" i="23"/>
  <c r="A2" i="9"/>
  <c r="A2" i="6"/>
  <c r="G71" i="8"/>
  <c r="G10" i="8"/>
  <c r="G19" i="8"/>
  <c r="G27" i="8"/>
  <c r="G37" i="8"/>
  <c r="B10" i="6"/>
  <c r="B18" i="6"/>
  <c r="B28" i="6"/>
  <c r="B38" i="6"/>
  <c r="B48" i="6"/>
  <c r="B58" i="6"/>
  <c r="B71" i="6"/>
  <c r="B75" i="6"/>
  <c r="B7" i="13"/>
  <c r="G18" i="6"/>
  <c r="G10" i="6"/>
  <c r="G16" i="5"/>
  <c r="G28" i="5"/>
  <c r="G35" i="5"/>
  <c r="G37" i="5"/>
  <c r="G41" i="5"/>
  <c r="G42" i="5" s="1"/>
  <c r="U35" i="20" s="1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 s="1"/>
  <c r="U22" i="31" s="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Q2" i="29" s="1"/>
  <c r="D8" i="11"/>
  <c r="D30" i="11"/>
  <c r="R22" i="29"/>
  <c r="E8" i="11"/>
  <c r="E30" i="11"/>
  <c r="S22" i="29"/>
  <c r="F8" i="11"/>
  <c r="F30" i="11"/>
  <c r="T22" i="29"/>
  <c r="G8" i="11"/>
  <c r="G30" i="11"/>
  <c r="U22" i="29"/>
  <c r="R2" i="29"/>
  <c r="S2" i="29"/>
  <c r="T2" i="29"/>
  <c r="U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R2" i="28"/>
  <c r="S2" i="28"/>
  <c r="T2" i="28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R15" i="28"/>
  <c r="S15" i="28"/>
  <c r="T15" i="28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R21" i="28"/>
  <c r="S21" i="28"/>
  <c r="T21" i="28"/>
  <c r="U21" i="28"/>
  <c r="Q22" i="28"/>
  <c r="R22" i="28"/>
  <c r="S22" i="28"/>
  <c r="T22" i="28"/>
  <c r="U22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 s="1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6" i="9"/>
  <c r="C9" i="9"/>
  <c r="Q2" i="27" s="1"/>
  <c r="D16" i="9"/>
  <c r="D9" i="9"/>
  <c r="R2" i="27"/>
  <c r="E16" i="9"/>
  <c r="E9" i="9"/>
  <c r="S2" i="27"/>
  <c r="F16" i="9"/>
  <c r="F9" i="9"/>
  <c r="T2" i="27"/>
  <c r="G16" i="9"/>
  <c r="G9" i="9"/>
  <c r="U2" i="27" s="1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8" i="9"/>
  <c r="C21" i="9"/>
  <c r="Q13" i="27"/>
  <c r="D28" i="9"/>
  <c r="D21" i="9"/>
  <c r="R13" i="27"/>
  <c r="E28" i="9"/>
  <c r="E21" i="9"/>
  <c r="S13" i="27"/>
  <c r="F28" i="9"/>
  <c r="F21" i="9"/>
  <c r="T13" i="27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B16" i="9"/>
  <c r="P9" i="27"/>
  <c r="P10" i="27"/>
  <c r="P11" i="27"/>
  <c r="P12" i="27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C19" i="8"/>
  <c r="C27" i="8"/>
  <c r="C37" i="8"/>
  <c r="C9" i="8"/>
  <c r="Q2" i="26" s="1"/>
  <c r="D10" i="8"/>
  <c r="D19" i="8"/>
  <c r="D27" i="8"/>
  <c r="D37" i="8"/>
  <c r="D9" i="8"/>
  <c r="R2" i="26" s="1"/>
  <c r="E10" i="8"/>
  <c r="E19" i="8"/>
  <c r="E27" i="8"/>
  <c r="E37" i="8"/>
  <c r="E9" i="8"/>
  <c r="S2" i="26" s="1"/>
  <c r="F10" i="8"/>
  <c r="T3" i="26" s="1"/>
  <c r="F19" i="8"/>
  <c r="F9" i="8" s="1"/>
  <c r="F27" i="8"/>
  <c r="F37" i="8"/>
  <c r="G9" i="8"/>
  <c r="U2" i="26" s="1"/>
  <c r="Q3" i="26"/>
  <c r="R3" i="26"/>
  <c r="S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 s="1"/>
  <c r="P68" i="26" s="1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29" i="7" s="1"/>
  <c r="U4" i="25" s="1"/>
  <c r="G19" i="7"/>
  <c r="F9" i="7"/>
  <c r="F29" i="7" s="1"/>
  <c r="T4" i="25" s="1"/>
  <c r="F19" i="7"/>
  <c r="E9" i="7"/>
  <c r="E29" i="7" s="1"/>
  <c r="S4" i="25" s="1"/>
  <c r="E19" i="7"/>
  <c r="S3" i="25"/>
  <c r="D9" i="7"/>
  <c r="D29" i="7" s="1"/>
  <c r="R4" i="25" s="1"/>
  <c r="D19" i="7"/>
  <c r="R3" i="25"/>
  <c r="C9" i="7"/>
  <c r="C29" i="7" s="1"/>
  <c r="Q4" i="25" s="1"/>
  <c r="C19" i="7"/>
  <c r="B9" i="7"/>
  <c r="B29" i="7" s="1"/>
  <c r="P4" i="25" s="1"/>
  <c r="B19" i="7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5" i="6"/>
  <c r="D93" i="6"/>
  <c r="D103" i="6"/>
  <c r="D113" i="6"/>
  <c r="D123" i="6"/>
  <c r="D133" i="6"/>
  <c r="D146" i="6"/>
  <c r="D150" i="6"/>
  <c r="D84" i="6"/>
  <c r="R76" i="24"/>
  <c r="E85" i="6"/>
  <c r="E93" i="6"/>
  <c r="E103" i="6"/>
  <c r="E113" i="6"/>
  <c r="E123" i="6"/>
  <c r="E133" i="6"/>
  <c r="E146" i="6"/>
  <c r="E150" i="6"/>
  <c r="E84" i="6"/>
  <c r="S76" i="24"/>
  <c r="F85" i="6"/>
  <c r="F93" i="6"/>
  <c r="F103" i="6"/>
  <c r="F113" i="6"/>
  <c r="F123" i="6"/>
  <c r="F133" i="6"/>
  <c r="F146" i="6"/>
  <c r="F150" i="6"/>
  <c r="F84" i="6"/>
  <c r="T76" i="24"/>
  <c r="G85" i="6"/>
  <c r="G93" i="6"/>
  <c r="G103" i="6"/>
  <c r="G113" i="6"/>
  <c r="G123" i="6"/>
  <c r="G133" i="6"/>
  <c r="G146" i="6"/>
  <c r="G150" i="6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D10" i="6"/>
  <c r="D18" i="6"/>
  <c r="D28" i="6"/>
  <c r="D38" i="6"/>
  <c r="D48" i="6"/>
  <c r="D58" i="6"/>
  <c r="D71" i="6"/>
  <c r="D75" i="6"/>
  <c r="E10" i="6"/>
  <c r="E18" i="6"/>
  <c r="E28" i="6"/>
  <c r="E9" i="6" s="1"/>
  <c r="E38" i="6"/>
  <c r="E48" i="6"/>
  <c r="E58" i="6"/>
  <c r="E71" i="6"/>
  <c r="E75" i="6"/>
  <c r="F10" i="6"/>
  <c r="F18" i="6"/>
  <c r="F28" i="6"/>
  <c r="F38" i="6"/>
  <c r="F48" i="6"/>
  <c r="F58" i="6"/>
  <c r="F71" i="6"/>
  <c r="F75" i="6"/>
  <c r="G28" i="6"/>
  <c r="G38" i="6"/>
  <c r="G48" i="6"/>
  <c r="G58" i="6"/>
  <c r="G71" i="6"/>
  <c r="G75" i="6"/>
  <c r="G9" i="6"/>
  <c r="G159" i="6" s="1"/>
  <c r="U150" i="24" s="1"/>
  <c r="B85" i="6"/>
  <c r="B93" i="6"/>
  <c r="B103" i="6"/>
  <c r="B113" i="6"/>
  <c r="B123" i="6"/>
  <c r="B133" i="6"/>
  <c r="B146" i="6"/>
  <c r="B150" i="6"/>
  <c r="B84" i="6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5" i="5"/>
  <c r="U37" i="20"/>
  <c r="U38" i="20"/>
  <c r="U39" i="20"/>
  <c r="U40" i="20"/>
  <c r="U41" i="20"/>
  <c r="U42" i="20"/>
  <c r="U43" i="20"/>
  <c r="U44" i="20"/>
  <c r="U45" i="20"/>
  <c r="G54" i="5"/>
  <c r="U46" i="20"/>
  <c r="U47" i="20"/>
  <c r="U48" i="20"/>
  <c r="U49" i="20"/>
  <c r="U50" i="20"/>
  <c r="G59" i="5"/>
  <c r="U51" i="20"/>
  <c r="U52" i="20"/>
  <c r="U53" i="20"/>
  <c r="U54" i="20"/>
  <c r="U55" i="20"/>
  <c r="G65" i="5"/>
  <c r="U56" i="20"/>
  <c r="G67" i="5"/>
  <c r="U57" i="20"/>
  <c r="U58" i="20"/>
  <c r="U60" i="20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E28" i="5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/>
  <c r="D35" i="5"/>
  <c r="R29" i="20"/>
  <c r="E35" i="5"/>
  <c r="S29" i="20"/>
  <c r="F35" i="5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5" i="5"/>
  <c r="B37" i="5"/>
  <c r="B41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 s="1"/>
  <c r="E18" i="23"/>
  <c r="J6" i="3" s="1"/>
  <c r="D18" i="23"/>
  <c r="I6" i="3" s="1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I23" i="23"/>
  <c r="H23" i="23"/>
  <c r="G23" i="23"/>
  <c r="F23" i="23"/>
  <c r="E23" i="23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 s="1"/>
  <c r="I14" i="3"/>
  <c r="I8" i="3"/>
  <c r="I20" i="3" s="1"/>
  <c r="W5" i="17" s="1"/>
  <c r="H14" i="3"/>
  <c r="G14" i="3"/>
  <c r="E14" i="3"/>
  <c r="E20" i="3" s="1"/>
  <c r="S5" i="17" s="1"/>
  <c r="K9" i="3"/>
  <c r="K10" i="3"/>
  <c r="K11" i="3"/>
  <c r="K12" i="3"/>
  <c r="K8" i="3"/>
  <c r="K20" i="3" s="1"/>
  <c r="Y5" i="17" s="1"/>
  <c r="J8" i="3"/>
  <c r="X3" i="17" s="1"/>
  <c r="H8" i="3"/>
  <c r="H20" i="3" s="1"/>
  <c r="V5" i="17" s="1"/>
  <c r="G8" i="3"/>
  <c r="G20" i="3" s="1"/>
  <c r="U5" i="17" s="1"/>
  <c r="E8" i="3"/>
  <c r="F41" i="2"/>
  <c r="T17" i="16" s="1"/>
  <c r="E41" i="2"/>
  <c r="D41" i="2"/>
  <c r="R17" i="16"/>
  <c r="C41" i="2"/>
  <c r="Q17" i="16" s="1"/>
  <c r="H27" i="2"/>
  <c r="G27" i="2"/>
  <c r="U15" i="16"/>
  <c r="F27" i="2"/>
  <c r="T15" i="16" s="1"/>
  <c r="E27" i="2"/>
  <c r="D27" i="2"/>
  <c r="C27" i="2"/>
  <c r="Q15" i="16"/>
  <c r="B41" i="2"/>
  <c r="B27" i="2"/>
  <c r="H22" i="2"/>
  <c r="G22" i="2"/>
  <c r="U14" i="16" s="1"/>
  <c r="F22" i="2"/>
  <c r="E22" i="2"/>
  <c r="D22" i="2"/>
  <c r="R14" i="16" s="1"/>
  <c r="C22" i="2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B64" i="4"/>
  <c r="B63" i="4"/>
  <c r="B72" i="4" s="1"/>
  <c r="B55" i="4"/>
  <c r="B53" i="4"/>
  <c r="B57" i="4" s="1"/>
  <c r="B59" i="4" s="1"/>
  <c r="B49" i="4"/>
  <c r="B48" i="4"/>
  <c r="B37" i="4"/>
  <c r="B44" i="4"/>
  <c r="B8" i="4"/>
  <c r="B29" i="4"/>
  <c r="B17" i="4"/>
  <c r="B13" i="4"/>
  <c r="B21" i="4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F79" i="1"/>
  <c r="Q119" i="15" s="1"/>
  <c r="E9" i="1"/>
  <c r="E19" i="1"/>
  <c r="E23" i="1"/>
  <c r="E27" i="1"/>
  <c r="E31" i="1"/>
  <c r="P80" i="15" s="1"/>
  <c r="E38" i="1"/>
  <c r="E42" i="1"/>
  <c r="E57" i="1"/>
  <c r="E63" i="1"/>
  <c r="P106" i="15" s="1"/>
  <c r="E68" i="1"/>
  <c r="E75" i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Q12" i="15" s="1"/>
  <c r="C25" i="1"/>
  <c r="C31" i="1"/>
  <c r="C38" i="1"/>
  <c r="C41" i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G70" i="5"/>
  <c r="F70" i="5"/>
  <c r="E70" i="5"/>
  <c r="D70" i="5"/>
  <c r="C70" i="5"/>
  <c r="B70" i="5"/>
  <c r="Y4" i="17"/>
  <c r="Y3" i="17"/>
  <c r="C70" i="4"/>
  <c r="D70" i="4"/>
  <c r="C68" i="4"/>
  <c r="D68" i="4"/>
  <c r="C64" i="4"/>
  <c r="D64" i="4"/>
  <c r="C63" i="4"/>
  <c r="C72" i="4" s="1"/>
  <c r="D63" i="4"/>
  <c r="C48" i="4"/>
  <c r="C55" i="4"/>
  <c r="D55" i="4"/>
  <c r="C53" i="4"/>
  <c r="D53" i="4"/>
  <c r="D48" i="4"/>
  <c r="D57" i="4" s="1"/>
  <c r="D59" i="4" s="1"/>
  <c r="C49" i="4"/>
  <c r="D49" i="4"/>
  <c r="C29" i="4"/>
  <c r="D29" i="4"/>
  <c r="C40" i="4"/>
  <c r="D40" i="4"/>
  <c r="C37" i="4"/>
  <c r="D37" i="4"/>
  <c r="C17" i="4"/>
  <c r="C13" i="4"/>
  <c r="D13" i="4"/>
  <c r="U4" i="17"/>
  <c r="W4" i="17"/>
  <c r="V4" i="17"/>
  <c r="W3" i="17"/>
  <c r="S17" i="16"/>
  <c r="P17" i="16"/>
  <c r="R15" i="16"/>
  <c r="S15" i="16"/>
  <c r="V15" i="16"/>
  <c r="P15" i="16"/>
  <c r="Q14" i="16"/>
  <c r="V14" i="16"/>
  <c r="P14" i="16"/>
  <c r="Q8" i="16"/>
  <c r="R8" i="16"/>
  <c r="S8" i="16"/>
  <c r="T8" i="16"/>
  <c r="V8" i="16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6" i="18"/>
  <c r="R19" i="18"/>
  <c r="R15" i="18"/>
  <c r="R26" i="18"/>
  <c r="Q31" i="18"/>
  <c r="D72" i="4"/>
  <c r="D74" i="4" s="1"/>
  <c r="R39" i="18" s="1"/>
  <c r="R33" i="18"/>
  <c r="R37" i="18"/>
  <c r="R6" i="18"/>
  <c r="Q19" i="18"/>
  <c r="Q15" i="18"/>
  <c r="R30" i="18"/>
  <c r="Q26" i="18"/>
  <c r="Q33" i="18"/>
  <c r="Q37" i="18"/>
  <c r="S3" i="17"/>
  <c r="G8" i="2"/>
  <c r="U8" i="16"/>
  <c r="S14" i="16"/>
  <c r="T14" i="16"/>
  <c r="D44" i="4"/>
  <c r="B8" i="2"/>
  <c r="E8" i="2"/>
  <c r="D8" i="2"/>
  <c r="D20" i="2"/>
  <c r="R13" i="16"/>
  <c r="C44" i="4"/>
  <c r="C57" i="4"/>
  <c r="C59" i="4"/>
  <c r="H8" i="2"/>
  <c r="H20" i="2"/>
  <c r="V13" i="16"/>
  <c r="F8" i="2"/>
  <c r="F20" i="2"/>
  <c r="T13" i="16"/>
  <c r="C8" i="2"/>
  <c r="C20" i="2"/>
  <c r="Q13" i="16"/>
  <c r="R25" i="18"/>
  <c r="R38" i="18"/>
  <c r="Q25" i="18"/>
  <c r="T3" i="16"/>
  <c r="V3" i="16"/>
  <c r="E20" i="2"/>
  <c r="S13" i="16"/>
  <c r="S3" i="16"/>
  <c r="R3" i="16"/>
  <c r="B20" i="2"/>
  <c r="P13" i="16"/>
  <c r="P3" i="16"/>
  <c r="G20" i="2"/>
  <c r="U13" i="16"/>
  <c r="U3" i="16"/>
  <c r="C8" i="4"/>
  <c r="Q5" i="18"/>
  <c r="D8" i="4"/>
  <c r="D21" i="4" s="1"/>
  <c r="R5" i="18"/>
  <c r="R2" i="18"/>
  <c r="C21" i="4"/>
  <c r="C23" i="4" s="1"/>
  <c r="Q2" i="18"/>
  <c r="F47" i="1"/>
  <c r="Q95" i="15" s="1"/>
  <c r="F59" i="1"/>
  <c r="Q104" i="15" s="1"/>
  <c r="Q67" i="15"/>
  <c r="Q3" i="16"/>
  <c r="V3" i="17"/>
  <c r="P2" i="25"/>
  <c r="T2" i="25"/>
  <c r="Q2" i="25"/>
  <c r="U2" i="25"/>
  <c r="P2" i="29" l="1"/>
  <c r="C30" i="11"/>
  <c r="Q22" i="29" s="1"/>
  <c r="U2" i="31"/>
  <c r="U2" i="30"/>
  <c r="C32" i="10"/>
  <c r="Q23" i="28" s="1"/>
  <c r="B33" i="9"/>
  <c r="P24" i="27" s="1"/>
  <c r="T2" i="26"/>
  <c r="F77" i="8"/>
  <c r="T68" i="26" s="1"/>
  <c r="B9" i="6"/>
  <c r="P2" i="24" s="1"/>
  <c r="D9" i="6"/>
  <c r="D159" i="6" s="1"/>
  <c r="R150" i="24" s="1"/>
  <c r="C9" i="6"/>
  <c r="C159" i="6" s="1"/>
  <c r="Q150" i="24" s="1"/>
  <c r="E159" i="6"/>
  <c r="S150" i="24" s="1"/>
  <c r="S2" i="24"/>
  <c r="F9" i="6"/>
  <c r="F159" i="6" s="1"/>
  <c r="T150" i="24" s="1"/>
  <c r="U2" i="24"/>
  <c r="B159" i="6"/>
  <c r="P150" i="24" s="1"/>
  <c r="T2" i="24"/>
  <c r="B23" i="4"/>
  <c r="P12" i="18"/>
  <c r="Q12" i="18"/>
  <c r="Q38" i="18"/>
  <c r="C74" i="4"/>
  <c r="Q39" i="18" s="1"/>
  <c r="C25" i="4"/>
  <c r="Q13" i="18"/>
  <c r="D23" i="4"/>
  <c r="R12" i="18"/>
  <c r="P38" i="18"/>
  <c r="B74" i="4"/>
  <c r="P39" i="18" s="1"/>
  <c r="Q32" i="18"/>
  <c r="E47" i="1"/>
  <c r="E59" i="1" s="1"/>
  <c r="E79" i="1"/>
  <c r="P119" i="15" s="1"/>
  <c r="P104" i="15"/>
  <c r="F81" i="1"/>
  <c r="Q120" i="15" s="1"/>
  <c r="P95" i="15"/>
  <c r="B47" i="1"/>
  <c r="P42" i="15" s="1"/>
  <c r="C47" i="1"/>
  <c r="C62" i="1" s="1"/>
  <c r="Q54" i="15" s="1"/>
  <c r="Q42" i="15"/>
  <c r="U3" i="17"/>
  <c r="S4" i="17"/>
  <c r="Q2" i="24" l="1"/>
  <c r="R2" i="24"/>
  <c r="B25" i="4"/>
  <c r="P13" i="18"/>
  <c r="D25" i="4"/>
  <c r="R13" i="18"/>
  <c r="C33" i="4"/>
  <c r="Q18" i="18" s="1"/>
  <c r="Q14" i="18"/>
  <c r="E81" i="1"/>
  <c r="P120" i="15" s="1"/>
  <c r="B62" i="1"/>
  <c r="P54" i="15" s="1"/>
  <c r="B33" i="4" l="1"/>
  <c r="P18" i="18" s="1"/>
  <c r="P14" i="18"/>
  <c r="R14" i="18"/>
  <c r="D33" i="4"/>
  <c r="R18" i="18" s="1"/>
</calcChain>
</file>

<file path=xl/sharedStrings.xml><?xml version="1.0" encoding="utf-8"?>
<sst xmlns="http://schemas.openxmlformats.org/spreadsheetml/2006/main" count="4241" uniqueCount="3305">
  <si>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</si>
  <si>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</si>
  <si>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</si>
  <si>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</si>
  <si>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</si>
  <si>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</si>
  <si>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</si>
  <si>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</si>
  <si>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</si>
  <si>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</si>
  <si>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</si>
  <si>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</si>
  <si>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</si>
  <si>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</si>
  <si>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</si>
  <si>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</si>
  <si>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</si>
  <si>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</si>
  <si>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</si>
  <si>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</si>
  <si>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</si>
  <si>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</si>
  <si>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</si>
  <si>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</si>
  <si>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</si>
  <si>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</si>
  <si>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</si>
  <si>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</si>
  <si>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</si>
  <si>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</si>
  <si>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</si>
  <si>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</si>
  <si>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</si>
  <si>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</si>
  <si>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</si>
  <si>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</si>
  <si>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</si>
  <si>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</si>
  <si>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</si>
  <si>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</si>
  <si>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</si>
  <si>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</si>
  <si>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</si>
  <si>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</si>
  <si>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</si>
  <si>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</si>
  <si>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</si>
  <si>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</si>
  <si>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</si>
  <si>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</si>
  <si>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</si>
  <si>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</si>
  <si>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</si>
  <si>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</si>
  <si>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</si>
  <si>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</si>
  <si>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</si>
  <si>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</si>
  <si>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</si>
  <si>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</si>
  <si>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</si>
  <si>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</si>
  <si>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</si>
  <si>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</si>
  <si>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</si>
  <si>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</si>
  <si>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</si>
  <si>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</si>
  <si>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</si>
  <si>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</si>
  <si>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</si>
  <si>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</si>
  <si>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</si>
  <si>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</si>
  <si>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</si>
  <si>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</si>
  <si>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</si>
  <si>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</si>
  <si>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</si>
  <si>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</si>
  <si>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</si>
  <si>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</si>
  <si>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</si>
  <si>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</si>
  <si>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</si>
  <si>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</si>
  <si>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</si>
  <si>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</si>
  <si>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</si>
  <si>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</si>
  <si>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</si>
  <si>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</si>
  <si>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</si>
  <si>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</si>
  <si>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</si>
  <si>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</si>
  <si>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</si>
  <si>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</si>
  <si>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</si>
  <si>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</si>
  <si>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</si>
  <si>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</si>
  <si>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</si>
  <si>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</si>
  <si>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</si>
  <si>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</si>
  <si>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</si>
  <si>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</si>
  <si>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</si>
  <si>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</si>
  <si>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</si>
  <si>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</si>
  <si>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</si>
  <si>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</si>
  <si>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</si>
  <si>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</si>
  <si>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</si>
  <si>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</si>
  <si>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</si>
  <si>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</si>
  <si>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</si>
  <si>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</si>
  <si>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</si>
  <si>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</si>
  <si>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</si>
  <si>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</si>
  <si>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</si>
  <si>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</si>
  <si>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</si>
  <si>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</si>
  <si>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</si>
  <si>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</si>
  <si>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</si>
  <si>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</si>
  <si>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</si>
  <si>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</si>
  <si>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</si>
  <si>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</si>
  <si>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</si>
  <si>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</si>
  <si>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</si>
  <si>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</si>
  <si>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</si>
  <si>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</si>
  <si>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</si>
  <si>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</si>
  <si>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</si>
  <si>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</si>
  <si>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</si>
  <si>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</si>
  <si>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</si>
  <si>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</si>
  <si>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</si>
  <si>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</si>
  <si>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</si>
  <si>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</si>
  <si>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</si>
  <si>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</si>
  <si>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</si>
  <si>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</si>
  <si>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</si>
  <si>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</si>
  <si>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</si>
  <si>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</si>
  <si>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</si>
  <si>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</si>
  <si>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</si>
  <si>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</si>
  <si>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</si>
  <si>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</si>
  <si>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</si>
  <si>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</si>
  <si>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</si>
  <si>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</si>
  <si>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</si>
  <si>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</si>
  <si>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</si>
  <si>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</si>
  <si>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</si>
  <si>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</si>
  <si>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</si>
  <si>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</si>
  <si>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</si>
  <si>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</si>
  <si>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</si>
  <si>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</si>
  <si>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</si>
  <si>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</si>
  <si>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</si>
  <si>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</si>
  <si>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</si>
  <si>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</si>
  <si>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</si>
  <si>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</si>
  <si>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</si>
  <si>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</si>
  <si>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</si>
  <si>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</si>
  <si>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</si>
  <si>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</si>
  <si>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</si>
  <si>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</si>
  <si>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</si>
  <si>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</si>
  <si>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</si>
  <si>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</si>
  <si>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</si>
  <si>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</si>
  <si>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</si>
  <si>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</si>
  <si>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</si>
  <si>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</si>
  <si>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</si>
  <si>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</si>
  <si>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</si>
  <si>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</si>
  <si>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</si>
  <si>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</si>
  <si>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</si>
  <si>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</si>
  <si>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</si>
  <si>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</si>
  <si>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</si>
  <si>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</si>
  <si>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</si>
  <si>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</si>
  <si>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</si>
  <si>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</si>
  <si>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</si>
  <si>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</si>
  <si>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</si>
  <si>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</si>
  <si>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</si>
  <si>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</si>
  <si>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</si>
  <si>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</si>
  <si>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</si>
  <si>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</si>
  <si>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</si>
  <si>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</si>
  <si>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</si>
  <si>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</si>
  <si>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</si>
  <si>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</si>
  <si>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</si>
  <si>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</si>
  <si>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</si>
  <si>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</si>
  <si>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</si>
  <si>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</si>
  <si>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</si>
  <si>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</si>
  <si>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</si>
  <si>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</si>
  <si>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</si>
  <si>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</si>
  <si>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</si>
  <si>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</si>
  <si>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</si>
  <si>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</si>
  <si>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</si>
  <si>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</si>
  <si>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</si>
  <si>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</si>
  <si>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</si>
  <si>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</si>
  <si>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</si>
  <si>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</si>
  <si>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</si>
  <si>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</si>
  <si>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</si>
  <si>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</si>
  <si>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</si>
  <si>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</si>
  <si>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</si>
  <si>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</si>
  <si>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</si>
  <si>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</si>
  <si>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</si>
  <si>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</si>
  <si>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</si>
  <si>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</si>
  <si>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</si>
  <si>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</si>
  <si>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</si>
  <si>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</si>
  <si>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</si>
  <si>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</si>
  <si>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</si>
  <si>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</si>
  <si>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</si>
  <si>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</si>
  <si>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</si>
  <si>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</si>
  <si>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</si>
  <si>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</si>
  <si>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</si>
  <si>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</si>
  <si>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</si>
  <si>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</si>
  <si>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</si>
  <si>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</si>
  <si>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</si>
  <si>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</si>
  <si>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</si>
  <si>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</si>
  <si>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</si>
  <si>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</si>
  <si>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</si>
  <si>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</si>
  <si>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</si>
  <si>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</si>
  <si>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</si>
  <si>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</si>
  <si>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</si>
  <si>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</si>
  <si>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</si>
  <si>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</si>
  <si>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</si>
  <si>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</si>
  <si>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</si>
  <si>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</si>
  <si>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</si>
  <si>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</si>
  <si>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</si>
  <si>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</si>
  <si>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</si>
  <si>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</si>
  <si>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</si>
  <si>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</si>
  <si>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</si>
  <si>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</si>
  <si>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</si>
  <si>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</si>
  <si>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</si>
  <si>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</si>
  <si>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</si>
  <si>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</si>
  <si>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</si>
  <si>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</si>
  <si>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</si>
  <si>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</si>
  <si>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</si>
  <si>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</si>
  <si>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</si>
  <si>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</si>
  <si>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</si>
  <si>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</si>
  <si>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</si>
  <si>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</si>
  <si>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</si>
  <si>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</si>
  <si>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</si>
  <si>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</si>
  <si>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</si>
  <si>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</si>
  <si>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</si>
  <si>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</si>
  <si>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</si>
  <si>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</si>
  <si>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</si>
  <si>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</si>
  <si>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</si>
  <si>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</si>
  <si>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</si>
  <si>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</si>
  <si>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</si>
  <si>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</si>
  <si>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</si>
  <si>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</si>
  <si>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</si>
  <si>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</si>
  <si>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</si>
  <si>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</si>
  <si>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</si>
  <si>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</si>
  <si>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</si>
  <si>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</si>
  <si>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</si>
  <si>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</si>
  <si>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</si>
  <si>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</si>
  <si>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</si>
  <si>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</si>
  <si>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</si>
  <si>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</si>
  <si>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</si>
  <si>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</si>
  <si>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</si>
  <si>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</si>
  <si>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</si>
  <si>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</si>
  <si>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</si>
  <si>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</si>
  <si>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</si>
  <si>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</si>
  <si>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</si>
  <si>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</si>
  <si>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</si>
  <si>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</si>
  <si>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</si>
  <si>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</si>
  <si>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</si>
  <si>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</si>
  <si>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</si>
  <si>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</si>
  <si>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</si>
  <si>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</si>
  <si>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</si>
  <si>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</si>
  <si>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</si>
  <si>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</si>
  <si>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</si>
  <si>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</si>
  <si>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</si>
  <si>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</si>
  <si>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</si>
  <si>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</si>
  <si>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</si>
  <si>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</si>
  <si>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</si>
  <si>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</si>
  <si>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</si>
  <si>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</si>
  <si>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</si>
  <si>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</si>
  <si>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</si>
  <si>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</si>
  <si>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</si>
  <si>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</si>
  <si>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</si>
  <si>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</si>
  <si>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</si>
  <si>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</si>
  <si>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</si>
  <si>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</si>
  <si>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</si>
  <si>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</si>
  <si>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</si>
  <si>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</si>
  <si>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</si>
  <si>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</si>
  <si>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</si>
  <si>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</si>
  <si>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</si>
  <si>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</si>
  <si>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</si>
  <si>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</si>
  <si>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</si>
  <si>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</si>
  <si>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</si>
  <si>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</si>
  <si>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</si>
  <si>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</si>
  <si>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</si>
  <si>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</si>
  <si>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</si>
  <si>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</si>
  <si>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</si>
  <si>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</si>
  <si>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</si>
  <si>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</si>
  <si>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</si>
  <si>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</si>
  <si>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</si>
  <si>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</si>
  <si>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</si>
  <si>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</si>
  <si>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</si>
  <si>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</si>
  <si>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</si>
  <si>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</si>
  <si>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</si>
  <si>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</si>
  <si>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</si>
  <si>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</si>
  <si>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</si>
  <si>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</si>
  <si>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</si>
  <si>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</si>
  <si>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</si>
  <si>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</si>
  <si>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</si>
  <si>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</si>
  <si>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</si>
  <si>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</si>
  <si>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</si>
  <si>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</si>
  <si>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</si>
  <si>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</si>
  <si>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</si>
  <si>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</si>
  <si>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</si>
  <si>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</si>
  <si>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</si>
  <si>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</si>
  <si>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</si>
  <si>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</si>
  <si>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</si>
  <si>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</si>
  <si>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</si>
  <si>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</si>
  <si>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</si>
  <si>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</si>
  <si>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</si>
  <si>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</si>
  <si>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</si>
  <si>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</si>
  <si>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</si>
  <si>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</si>
  <si>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</si>
  <si>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</si>
  <si>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</si>
  <si>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</si>
  <si>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</si>
  <si>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</si>
  <si>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</si>
  <si>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</si>
  <si>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</si>
  <si>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</si>
  <si>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</si>
  <si>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</si>
  <si>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</si>
  <si>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</si>
  <si>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</si>
  <si>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</si>
  <si>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</si>
  <si>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</si>
  <si>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</si>
  <si>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</si>
  <si>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</si>
  <si>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</si>
  <si>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</si>
  <si>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</si>
  <si>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</si>
  <si>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</si>
  <si>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</si>
  <si>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</si>
  <si>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</si>
  <si>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</si>
  <si>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</si>
  <si>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</si>
  <si>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</si>
  <si>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</si>
  <si>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</si>
  <si>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</si>
  <si>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</si>
  <si>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</si>
  <si>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</si>
  <si>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</si>
  <si>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</si>
  <si>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</si>
  <si>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</si>
  <si>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</si>
  <si>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</si>
  <si>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</si>
  <si>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</si>
  <si>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</si>
  <si>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</si>
  <si>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</si>
  <si>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</si>
  <si>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</si>
  <si>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</si>
  <si>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</si>
  <si>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</si>
  <si>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</si>
  <si>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</si>
  <si>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</si>
  <si>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</si>
  <si>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</si>
  <si>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</si>
  <si>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</si>
  <si>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</si>
  <si>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</si>
  <si>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</si>
  <si>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</si>
  <si>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</si>
  <si>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</si>
  <si>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</si>
  <si>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</si>
  <si>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</si>
  <si>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</si>
  <si>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</si>
  <si>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</si>
  <si>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</si>
  <si>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</si>
  <si>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</si>
  <si>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</si>
  <si>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</si>
  <si>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</si>
  <si>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</si>
  <si>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</si>
  <si>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</si>
  <si>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</si>
  <si>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</si>
  <si>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</si>
  <si>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</si>
  <si>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</si>
  <si>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</si>
  <si>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</si>
  <si>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</si>
  <si>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</si>
  <si>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</si>
  <si>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</si>
  <si>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</si>
  <si>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</si>
  <si>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</si>
  <si>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</si>
  <si>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</si>
  <si>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</si>
  <si>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</si>
  <si>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</si>
  <si>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</si>
  <si>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</si>
  <si>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</si>
  <si>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</si>
  <si>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</si>
  <si>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</si>
  <si>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</si>
  <si>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</si>
  <si>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</si>
  <si>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</si>
  <si>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</si>
  <si>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</si>
  <si>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</si>
  <si>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</si>
  <si>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</si>
  <si>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</si>
  <si>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</si>
  <si>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</si>
  <si>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</si>
  <si>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</si>
  <si>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</si>
  <si>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</si>
  <si>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</si>
  <si>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</si>
  <si>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</si>
  <si>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</si>
  <si>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</si>
  <si>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</si>
  <si>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</si>
  <si>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</si>
  <si>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</si>
  <si>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</si>
  <si>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</si>
  <si>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</si>
  <si>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</si>
  <si>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</si>
  <si>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</si>
  <si>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</si>
  <si>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</si>
  <si>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</si>
  <si>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</si>
  <si>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</si>
  <si>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</si>
  <si>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</si>
  <si>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</si>
  <si>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</si>
  <si>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</si>
  <si>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</si>
  <si>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</si>
  <si>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</si>
  <si>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</si>
  <si>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</si>
  <si>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</si>
  <si>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</si>
  <si>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</si>
  <si>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</si>
  <si>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</si>
  <si>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</si>
  <si>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</si>
  <si>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</si>
  <si>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</si>
  <si>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</si>
  <si>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</si>
  <si>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</si>
  <si>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</si>
  <si>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</si>
  <si>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</si>
  <si>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</si>
  <si>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</si>
  <si>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</si>
  <si>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</si>
  <si>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</si>
  <si>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</si>
  <si>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</si>
  <si>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</si>
  <si>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</si>
  <si>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</si>
  <si>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</si>
  <si>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</si>
  <si>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</si>
  <si>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</si>
  <si>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</si>
  <si>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</si>
  <si>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</si>
  <si>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</si>
  <si>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</si>
  <si>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</si>
  <si>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</si>
  <si>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</si>
  <si>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</si>
  <si>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</si>
  <si>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</si>
  <si>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</si>
  <si>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</si>
  <si>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</si>
  <si>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</si>
  <si>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</si>
  <si>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</si>
  <si>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</si>
  <si>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</si>
  <si>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</si>
  <si>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</si>
  <si>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</si>
  <si>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</si>
  <si>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</si>
  <si>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</si>
  <si>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</si>
  <si>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</si>
  <si>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</si>
  <si>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</si>
  <si>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</si>
  <si>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</si>
  <si>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</si>
  <si>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</si>
  <si>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</si>
  <si>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</si>
  <si>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</si>
  <si>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</si>
  <si>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</si>
  <si>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</si>
  <si>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</si>
  <si>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</si>
  <si>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</si>
  <si>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</si>
  <si>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</si>
  <si>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</si>
  <si>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</si>
  <si>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</si>
  <si>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</si>
  <si>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</si>
  <si>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</si>
  <si>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</si>
  <si>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</si>
  <si>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</si>
  <si>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</si>
  <si>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</si>
  <si>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</si>
  <si>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</si>
  <si>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</si>
  <si>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</si>
  <si>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</si>
  <si>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</si>
  <si>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</si>
  <si>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</si>
  <si>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</si>
  <si>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</si>
  <si>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</si>
  <si>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</si>
  <si>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</si>
  <si>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</si>
  <si>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</si>
  <si>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</si>
  <si>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</si>
  <si>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</si>
  <si>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</si>
  <si>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</si>
  <si>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</si>
  <si>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</si>
  <si>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</si>
  <si>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</si>
  <si>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</si>
  <si>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</si>
  <si>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</si>
  <si>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</si>
  <si>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</si>
  <si>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</si>
  <si>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</si>
  <si>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</si>
  <si>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</si>
  <si>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</si>
  <si>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</si>
  <si>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</si>
  <si>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</si>
  <si>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</si>
  <si>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</si>
  <si>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</si>
  <si>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</si>
  <si>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</si>
  <si>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</si>
  <si>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</si>
  <si>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</si>
  <si>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</si>
  <si>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</si>
  <si>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</si>
  <si>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</si>
  <si>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</si>
  <si>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</si>
  <si>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</si>
  <si>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</si>
  <si>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</si>
  <si>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</si>
  <si>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</si>
  <si>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</si>
  <si>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</si>
  <si>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</si>
  <si>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</si>
  <si>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</si>
  <si>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</si>
  <si>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</si>
  <si>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</si>
  <si>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</si>
  <si>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</si>
  <si>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</si>
  <si>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</si>
  <si>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</si>
  <si>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</si>
  <si>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</si>
  <si>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</si>
  <si>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</si>
  <si>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</si>
  <si>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</si>
  <si>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</si>
  <si>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</si>
  <si>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</si>
  <si>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</si>
  <si>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</si>
  <si>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</si>
  <si>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</si>
  <si>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</si>
  <si>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</si>
  <si>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</si>
  <si>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</si>
  <si>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</si>
  <si>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</si>
  <si>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</si>
  <si>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</si>
  <si>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</si>
  <si>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</si>
  <si>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</si>
  <si>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</si>
  <si>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</si>
  <si>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</si>
  <si>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</si>
  <si>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</si>
  <si>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</si>
  <si>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</si>
  <si>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</si>
  <si>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</si>
  <si>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</si>
  <si>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</si>
  <si>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</si>
  <si>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</si>
  <si>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</si>
  <si>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</si>
  <si>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</si>
  <si>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</si>
  <si>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</si>
  <si>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</si>
  <si>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</si>
  <si>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</si>
  <si>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</si>
  <si>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</si>
  <si>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</si>
  <si>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</si>
  <si>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</si>
  <si>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</si>
  <si>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</si>
  <si>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</si>
  <si>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</si>
  <si>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</si>
  <si>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</si>
  <si>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</si>
  <si>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</si>
  <si>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</si>
  <si>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</si>
  <si>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</si>
  <si>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</si>
  <si>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</si>
  <si>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</si>
  <si>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</si>
  <si>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</si>
  <si>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</si>
  <si>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</si>
  <si>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</si>
  <si>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</si>
  <si>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</si>
  <si>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</si>
  <si>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</si>
  <si>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</si>
  <si>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</si>
  <si>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</si>
  <si>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</si>
  <si>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</si>
  <si>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</si>
  <si>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</si>
  <si>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</si>
  <si>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</si>
  <si>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</si>
  <si>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</si>
  <si>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</si>
  <si>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</si>
  <si>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</si>
  <si>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</si>
  <si>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</si>
  <si>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</si>
  <si>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</si>
  <si>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</si>
  <si>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</si>
  <si>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</si>
  <si>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</si>
  <si>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</si>
  <si>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</si>
  <si>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</si>
  <si>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</si>
  <si>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</si>
  <si>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</si>
  <si>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</si>
  <si>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</si>
  <si>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</si>
  <si>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</si>
  <si>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</si>
  <si>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</si>
  <si>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</si>
  <si>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</si>
  <si>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</si>
  <si>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</si>
  <si>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</si>
  <si>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</si>
  <si>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</si>
  <si>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</si>
  <si>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</si>
  <si>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</si>
  <si>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</si>
  <si>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</si>
  <si>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</si>
  <si>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</si>
  <si>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</si>
  <si>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</si>
  <si>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</si>
  <si>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</si>
  <si>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</si>
  <si>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</si>
  <si>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</si>
  <si>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</si>
  <si>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</si>
  <si>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</si>
  <si>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</si>
  <si>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</si>
  <si>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</si>
  <si>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</si>
  <si>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</si>
  <si>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</si>
  <si>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</si>
  <si>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</si>
  <si>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</si>
  <si>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</si>
  <si>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</si>
  <si>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</si>
  <si>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</si>
  <si>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</si>
  <si>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</si>
  <si>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</si>
  <si>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</si>
  <si>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</si>
  <si>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</si>
  <si>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</si>
  <si>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</si>
  <si>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</si>
  <si>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</si>
  <si>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</si>
  <si>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</si>
  <si>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</si>
  <si>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</si>
  <si>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</si>
  <si>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</si>
  <si>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</si>
  <si>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</si>
  <si>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</si>
  <si>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</si>
  <si>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</si>
  <si>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</si>
  <si>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</si>
  <si>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</si>
  <si>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</si>
  <si>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</si>
  <si>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</si>
  <si>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</si>
  <si>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</si>
  <si>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</si>
  <si>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</si>
  <si>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</si>
  <si>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</si>
  <si>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</si>
  <si>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</si>
  <si>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</si>
  <si>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</si>
  <si>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</si>
  <si>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</si>
  <si>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</si>
  <si>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</si>
  <si>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</si>
  <si>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</si>
  <si>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</si>
  <si>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</si>
  <si>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</si>
  <si>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</si>
  <si>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</si>
  <si>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</si>
  <si>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</si>
  <si>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</si>
  <si>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</si>
  <si>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</si>
  <si>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</si>
  <si>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</si>
  <si>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</si>
  <si>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</si>
  <si>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</si>
  <si>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</si>
  <si>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</si>
  <si>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</si>
  <si>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</si>
  <si>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</si>
  <si>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</si>
  <si>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</si>
  <si>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</si>
  <si>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</si>
  <si>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</si>
  <si>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</si>
  <si>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</si>
  <si>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</si>
  <si>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</si>
  <si>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</si>
  <si>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</si>
  <si>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</si>
  <si>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</si>
  <si>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</si>
  <si>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</si>
  <si>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</si>
  <si>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</si>
  <si>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</si>
  <si>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</si>
  <si>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</si>
  <si>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</si>
  <si>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</si>
  <si>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</si>
  <si>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</si>
  <si>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</si>
  <si>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</si>
  <si>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</si>
  <si>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</si>
  <si>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</si>
  <si>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</si>
  <si>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</si>
  <si>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</si>
  <si>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</si>
  <si>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</si>
  <si>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</si>
  <si>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</si>
  <si>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</si>
  <si>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</si>
  <si>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</si>
  <si>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</si>
  <si>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</si>
  <si>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</si>
  <si>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</si>
  <si>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</si>
  <si>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</si>
  <si>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</si>
  <si>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</si>
  <si>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</si>
  <si>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</si>
  <si>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</si>
  <si>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</si>
  <si>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</si>
  <si>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</si>
  <si>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</si>
  <si>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</si>
  <si>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</si>
  <si>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</si>
  <si>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</si>
  <si>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</si>
  <si>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</si>
  <si>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</si>
  <si>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</si>
  <si>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</si>
  <si>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</si>
  <si>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</si>
  <si>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</si>
  <si>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</si>
  <si>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</si>
  <si>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</si>
  <si>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</si>
  <si>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</si>
  <si>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</si>
  <si>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</si>
  <si>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</si>
  <si>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</si>
  <si>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</si>
  <si>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</si>
  <si>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</si>
  <si>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</si>
  <si>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</si>
  <si>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</si>
  <si>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</si>
  <si>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</si>
  <si>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</si>
  <si>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</si>
  <si>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</si>
  <si>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</si>
  <si>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</si>
  <si>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</si>
  <si>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</si>
  <si>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</si>
  <si>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</si>
  <si>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</si>
  <si>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</si>
  <si>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</si>
  <si>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</si>
  <si>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</si>
  <si>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</si>
  <si>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</si>
  <si>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</si>
  <si>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</si>
  <si>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</si>
  <si>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</si>
  <si>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</si>
  <si>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</si>
  <si>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</si>
  <si>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</si>
  <si>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</si>
  <si>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</si>
  <si>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</si>
  <si>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</si>
  <si>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</si>
  <si>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</si>
  <si>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</si>
  <si>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</si>
  <si>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</si>
  <si>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</si>
  <si>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</si>
  <si>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</si>
  <si>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</si>
  <si>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</si>
  <si>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</si>
  <si>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</si>
  <si>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</si>
  <si>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</si>
  <si>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</si>
  <si>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</si>
  <si>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</si>
  <si>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</si>
  <si>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</si>
  <si>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</si>
  <si>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</si>
  <si>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</si>
  <si>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</si>
  <si>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</si>
  <si>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</si>
  <si>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</si>
  <si>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</si>
  <si>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</si>
  <si>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</si>
  <si>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</si>
  <si>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</si>
  <si>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</si>
  <si>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</si>
  <si>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</si>
  <si>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</si>
  <si>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</si>
  <si>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</si>
  <si>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</si>
  <si>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</si>
  <si>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</si>
  <si>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</si>
  <si>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</si>
  <si>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</si>
  <si>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</si>
  <si>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</si>
  <si>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</si>
  <si>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</si>
  <si>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</si>
  <si>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</si>
  <si>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</si>
  <si>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</si>
  <si>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</si>
  <si>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</si>
  <si>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</si>
  <si>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</si>
  <si>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</si>
  <si>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</si>
  <si>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</si>
  <si>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</si>
  <si>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</si>
  <si>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</si>
  <si>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</si>
  <si>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</si>
  <si>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</si>
  <si>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</si>
  <si>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</si>
  <si>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</si>
  <si>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</si>
  <si>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</si>
  <si>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</si>
  <si>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</si>
  <si>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</si>
  <si>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</si>
  <si>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</si>
  <si>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</si>
  <si>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</si>
  <si>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</si>
  <si>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</si>
  <si>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</si>
  <si>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</si>
  <si>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</si>
  <si>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</si>
  <si>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</si>
  <si>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</si>
  <si>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</si>
  <si>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</si>
  <si>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</si>
  <si>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</si>
  <si>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</si>
  <si>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</si>
  <si>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</si>
  <si>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</si>
  <si>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</si>
  <si>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</si>
  <si>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</si>
  <si>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</si>
  <si>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</si>
  <si>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</si>
  <si>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</si>
  <si>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</si>
  <si>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</si>
  <si>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</si>
  <si>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</si>
  <si>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</si>
  <si>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</si>
  <si>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</si>
  <si>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</si>
  <si>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</si>
  <si>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</si>
  <si>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</si>
  <si>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</si>
  <si>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</si>
  <si>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</si>
  <si>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</si>
  <si>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</si>
  <si>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</si>
  <si>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</si>
  <si>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</si>
  <si>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</si>
  <si>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</si>
  <si>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</si>
  <si>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</si>
  <si>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</si>
  <si>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</si>
  <si>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</si>
  <si>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</si>
  <si>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</si>
  <si>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</si>
  <si>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</si>
  <si>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</si>
  <si>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</si>
  <si>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</si>
  <si>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</si>
  <si>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</si>
  <si>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</si>
  <si>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</si>
  <si>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</si>
  <si>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</si>
  <si>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</si>
  <si>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</si>
  <si>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</si>
  <si>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</si>
  <si>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</si>
  <si>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</si>
  <si>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</si>
  <si>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</si>
  <si>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</si>
  <si>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</si>
  <si>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</si>
  <si>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</si>
  <si>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</si>
  <si>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</si>
  <si>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</si>
  <si>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</si>
  <si>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</si>
  <si>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</si>
  <si>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</si>
  <si>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</si>
  <si>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</si>
  <si>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</si>
  <si>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</si>
  <si>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</si>
  <si>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</si>
  <si>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</si>
  <si>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</si>
  <si>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</si>
  <si>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</si>
  <si>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</si>
  <si>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</si>
  <si>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</si>
  <si>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</si>
  <si>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</si>
  <si>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</si>
  <si>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</si>
  <si>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</si>
  <si>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</si>
  <si>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</si>
  <si>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</si>
  <si>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</si>
  <si>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</si>
  <si>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</si>
  <si>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</si>
  <si>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</si>
  <si>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</si>
  <si>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</si>
  <si>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</si>
  <si>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</si>
  <si>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</si>
  <si>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</si>
  <si>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</si>
  <si>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</si>
  <si>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</si>
  <si>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</si>
  <si>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</si>
  <si>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</si>
  <si>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</si>
  <si>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</si>
  <si>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</si>
  <si>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</si>
  <si>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</si>
  <si>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</si>
  <si>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</si>
  <si>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</si>
  <si>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</si>
  <si>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</si>
  <si>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</si>
  <si>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</si>
  <si>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</si>
  <si>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</si>
  <si>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</si>
  <si>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</si>
  <si>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</si>
  <si>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</si>
  <si>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</si>
  <si>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</si>
  <si>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</si>
  <si>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</si>
  <si>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</si>
  <si>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</si>
  <si>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</si>
  <si>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</si>
  <si>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</si>
  <si>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</si>
  <si>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</si>
  <si>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</si>
  <si>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</si>
  <si>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</si>
  <si>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</si>
  <si>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</si>
  <si>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</si>
  <si>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</si>
  <si>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</si>
  <si>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</si>
  <si>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</si>
  <si>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</si>
  <si>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</si>
  <si>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</si>
  <si>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</si>
  <si>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</si>
  <si>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</si>
  <si>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</si>
  <si>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</si>
  <si>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</si>
  <si>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</si>
  <si>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</si>
  <si>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</si>
  <si>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</si>
  <si>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</si>
  <si>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</si>
  <si>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</si>
  <si>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</si>
  <si>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</si>
  <si>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</si>
  <si>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</si>
  <si>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</si>
  <si>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</si>
  <si>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</si>
  <si>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</si>
  <si>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</si>
  <si>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</si>
  <si>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</si>
  <si>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</si>
  <si>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</si>
  <si>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</si>
  <si>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</si>
  <si>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</si>
  <si>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</si>
  <si>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</si>
  <si>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</si>
  <si>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</si>
  <si>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</si>
  <si>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</si>
  <si>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</si>
  <si>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</si>
  <si>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</si>
  <si>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</si>
  <si>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</si>
  <si>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</si>
  <si>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</si>
  <si>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</si>
  <si>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</si>
  <si>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</si>
  <si>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</si>
  <si>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</si>
  <si>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</si>
  <si>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</si>
  <si>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</si>
  <si>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</si>
  <si>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</si>
  <si>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</si>
  <si>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</si>
  <si>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</si>
  <si>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</si>
  <si>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</si>
  <si>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</si>
  <si>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</si>
  <si>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</si>
  <si>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</si>
  <si>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</si>
  <si>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</si>
  <si>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</si>
  <si>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</si>
  <si>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</si>
  <si>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</si>
  <si>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</si>
  <si>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</si>
  <si>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</si>
  <si>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</si>
  <si>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</si>
  <si>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</si>
  <si>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</si>
  <si>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</si>
  <si>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</si>
  <si>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</si>
  <si>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</si>
  <si>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</si>
  <si>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</si>
  <si>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</si>
  <si>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</si>
  <si>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</si>
  <si>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</si>
  <si>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</si>
  <si>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</si>
  <si>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</si>
  <si>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</si>
  <si>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</si>
  <si>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</si>
  <si>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</si>
  <si>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</si>
  <si>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</si>
  <si>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</si>
  <si>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</si>
  <si>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</si>
  <si>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</si>
  <si>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</si>
  <si>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</si>
  <si>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</si>
  <si>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</si>
  <si>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</si>
  <si>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</si>
  <si>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</si>
  <si>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</si>
  <si>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</si>
  <si>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</si>
  <si>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</si>
  <si>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</si>
  <si>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</si>
  <si>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</si>
  <si>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</si>
  <si>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</si>
  <si>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</si>
  <si>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</si>
  <si>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</si>
  <si>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</si>
  <si>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</si>
  <si>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</si>
  <si>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</si>
  <si>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</si>
  <si>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</si>
  <si>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</si>
  <si>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</si>
  <si>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</si>
  <si>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</si>
  <si>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</si>
  <si>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</si>
  <si>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</si>
  <si>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</si>
  <si>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</si>
  <si>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</si>
  <si>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</si>
  <si>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</si>
  <si>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</si>
  <si>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</si>
  <si>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</si>
  <si>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</si>
  <si>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</si>
  <si>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</si>
  <si>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</si>
  <si>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</si>
  <si>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</si>
  <si>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</si>
  <si>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</si>
  <si>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</si>
  <si>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</si>
  <si>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</si>
  <si>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</si>
  <si>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</si>
  <si>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</si>
  <si>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</si>
  <si>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</si>
  <si>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</si>
  <si>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</si>
  <si>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</si>
  <si>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</si>
  <si>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</si>
  <si>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</si>
  <si>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</si>
  <si>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</si>
  <si>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</si>
  <si>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</si>
  <si>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</si>
  <si>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</si>
  <si>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</si>
  <si>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</si>
  <si>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</si>
  <si>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</si>
  <si>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</si>
  <si>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</si>
  <si>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</si>
  <si>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</si>
  <si>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</si>
  <si>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</si>
  <si>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</si>
  <si>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</si>
  <si>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</si>
  <si>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</si>
  <si>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</si>
  <si>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</si>
  <si>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</si>
  <si>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</si>
  <si>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</si>
  <si>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</si>
  <si>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</si>
  <si>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</si>
  <si>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</si>
  <si>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</si>
  <si>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</si>
  <si>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</si>
  <si>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</si>
  <si>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</si>
  <si>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</si>
  <si>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</si>
  <si>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</si>
  <si>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</si>
  <si>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</si>
  <si>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</si>
  <si>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</si>
  <si>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</si>
  <si>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</si>
  <si>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</si>
  <si>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</si>
  <si>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</si>
  <si>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</si>
  <si>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</si>
  <si>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</si>
  <si>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</si>
  <si>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</si>
  <si>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</si>
  <si>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</si>
  <si>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</si>
  <si>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</si>
  <si>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</si>
  <si>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</si>
  <si>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</si>
  <si>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</si>
  <si>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</si>
  <si>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</si>
  <si>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</si>
  <si>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</si>
  <si>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</si>
  <si>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</si>
  <si>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</si>
  <si>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</si>
  <si>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</si>
  <si>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</si>
  <si>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</si>
  <si>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</si>
  <si>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</si>
  <si>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</si>
  <si>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</si>
  <si>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</si>
  <si>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</si>
  <si>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</si>
  <si>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</si>
  <si>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</si>
  <si>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</si>
  <si>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</si>
  <si>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</si>
  <si>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</si>
  <si>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</si>
  <si>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</si>
  <si>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</si>
  <si>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</si>
  <si>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</si>
  <si>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</si>
  <si>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</si>
  <si>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</si>
  <si>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</si>
  <si>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</si>
  <si>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</si>
  <si>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</si>
  <si>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</si>
  <si>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</si>
  <si>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</si>
  <si>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</si>
  <si>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</si>
  <si>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</si>
  <si>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</si>
  <si>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</si>
  <si>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</si>
  <si>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</si>
  <si>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</si>
  <si>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</si>
  <si>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</si>
  <si>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</si>
  <si>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</si>
  <si>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</si>
  <si>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</si>
  <si>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</si>
  <si>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</si>
  <si>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</si>
  <si>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</si>
  <si>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</si>
  <si>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</si>
  <si>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</si>
  <si>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</si>
  <si>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</si>
  <si>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</si>
  <si>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</si>
  <si>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</si>
  <si>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</si>
  <si>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</si>
  <si>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</si>
  <si>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</si>
  <si>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</si>
  <si>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</si>
  <si>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</si>
  <si>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</si>
  <si>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</si>
  <si>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</si>
  <si>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</si>
  <si>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</si>
  <si>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</si>
  <si>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</si>
  <si>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</si>
  <si>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</si>
  <si>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</si>
  <si>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</si>
  <si>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</si>
  <si>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</si>
  <si>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</si>
  <si>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</si>
  <si>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</si>
  <si>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</si>
  <si>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</si>
  <si>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</si>
  <si>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</si>
  <si>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</si>
  <si>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</si>
  <si>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</si>
  <si>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</si>
  <si>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</si>
  <si>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</si>
  <si>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</si>
  <si>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</si>
  <si>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</si>
  <si>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</si>
  <si>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</si>
  <si>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</si>
  <si>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</si>
  <si>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</si>
  <si>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</si>
  <si>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</si>
  <si>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</si>
  <si>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</si>
  <si>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</si>
  <si>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</si>
  <si>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</si>
  <si>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</si>
  <si>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</si>
  <si>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</si>
  <si>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</si>
  <si>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</si>
  <si>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</si>
  <si>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</si>
  <si>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</si>
  <si>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</si>
  <si>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</si>
  <si>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</si>
  <si>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</si>
  <si>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</si>
  <si>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</si>
  <si>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</si>
  <si>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</si>
  <si>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</si>
  <si>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</si>
  <si>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</si>
  <si>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</si>
  <si>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</si>
  <si>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</si>
  <si>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</si>
  <si>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</si>
  <si>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</si>
  <si>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</si>
  <si>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</si>
  <si>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</si>
  <si>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</si>
  <si>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</si>
  <si>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</si>
  <si>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</si>
  <si>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</si>
  <si>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</si>
  <si>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</si>
  <si>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</si>
  <si>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</si>
  <si>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</si>
  <si>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</si>
  <si>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</si>
  <si>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</si>
  <si>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</si>
  <si>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</si>
  <si>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</si>
  <si>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</si>
  <si>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</si>
  <si>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</si>
  <si>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</si>
  <si>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</si>
  <si>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</si>
  <si>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</si>
  <si>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</si>
  <si>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</si>
  <si>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</si>
  <si>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</si>
  <si>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</si>
  <si>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</si>
  <si>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</si>
  <si>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</si>
  <si>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</si>
  <si>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</si>
  <si>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</si>
  <si>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</si>
  <si>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</si>
  <si>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</si>
  <si>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</si>
  <si>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</si>
  <si>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</si>
  <si>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</si>
  <si>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</si>
  <si>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</si>
  <si>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</si>
  <si>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</si>
  <si>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</si>
  <si>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</si>
  <si>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</si>
  <si>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</si>
  <si>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</si>
  <si>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</si>
  <si>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</si>
  <si>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</si>
  <si>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</si>
  <si>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</si>
  <si>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</si>
  <si>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</si>
  <si>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</si>
  <si>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</si>
  <si>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</si>
  <si>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</si>
  <si>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</si>
  <si>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</si>
  <si>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</si>
  <si>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</si>
  <si>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</si>
  <si>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</si>
  <si>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</si>
  <si>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</si>
  <si>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</si>
  <si>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</si>
  <si>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</si>
  <si>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</si>
  <si>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</si>
  <si>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</si>
  <si>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</si>
  <si>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</si>
  <si>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</si>
  <si>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</si>
  <si>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</si>
  <si>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</si>
  <si>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</si>
  <si>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</si>
  <si>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</si>
  <si>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</si>
  <si>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</si>
  <si>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</si>
  <si>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</si>
  <si>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</si>
  <si>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</si>
  <si>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</si>
  <si>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</si>
  <si>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</si>
  <si>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</si>
  <si>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</si>
  <si>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</si>
  <si>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</si>
  <si>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</si>
  <si>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</si>
  <si>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</si>
  <si>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</si>
  <si>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</si>
  <si>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</si>
  <si>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</si>
  <si>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</si>
  <si>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</si>
  <si>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</si>
  <si>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</si>
  <si>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</si>
  <si>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</si>
  <si>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</si>
  <si>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</si>
  <si>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</si>
  <si>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</si>
  <si>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</si>
  <si>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</si>
  <si>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</si>
  <si>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</si>
  <si>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</si>
  <si>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</si>
  <si>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</si>
  <si>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</si>
  <si>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</si>
  <si>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</si>
  <si>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</si>
  <si>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</si>
  <si>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</si>
  <si>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</si>
  <si>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</si>
  <si>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</si>
  <si>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</si>
  <si>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</si>
  <si>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</si>
  <si>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</si>
  <si>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</si>
  <si>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</si>
  <si>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</si>
  <si>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</si>
  <si>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</si>
  <si>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</si>
  <si>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</si>
  <si>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</si>
  <si>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</si>
  <si>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</si>
  <si>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</si>
  <si>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</si>
  <si>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</si>
  <si>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</si>
  <si>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</si>
  <si>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</si>
  <si>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</si>
  <si>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</si>
  <si>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</si>
  <si>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</si>
  <si>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</si>
  <si>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</si>
  <si>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</si>
  <si>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</si>
  <si>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</si>
  <si>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</si>
  <si>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</si>
  <si>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</si>
  <si>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</si>
  <si>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</si>
  <si>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</si>
  <si>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</si>
  <si>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</si>
  <si>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</si>
  <si>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</si>
  <si>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</si>
  <si>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</si>
  <si>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</si>
  <si>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</si>
  <si>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</si>
  <si>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</si>
  <si>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</si>
  <si>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</si>
  <si>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</si>
  <si>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</si>
  <si>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</si>
  <si>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</si>
  <si>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</si>
  <si>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</si>
  <si>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</si>
  <si>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</si>
  <si>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</si>
  <si>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</si>
  <si>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</si>
  <si>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</si>
  <si>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</si>
  <si>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</si>
  <si>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</si>
  <si>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</si>
  <si>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</si>
  <si>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</si>
  <si>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</si>
  <si>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</si>
  <si>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</si>
  <si>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</si>
  <si>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</si>
  <si>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</si>
  <si>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</si>
  <si>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</si>
  <si>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</si>
  <si>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</si>
  <si>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</si>
  <si>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</si>
  <si>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</si>
  <si>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</si>
  <si>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</si>
  <si>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</si>
  <si>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</si>
  <si>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</si>
  <si>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</si>
  <si>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</si>
  <si>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</si>
  <si>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</si>
  <si>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</si>
  <si>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</si>
  <si>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</si>
  <si>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</si>
  <si>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</si>
  <si>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</si>
  <si>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</si>
  <si>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</si>
  <si>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</si>
  <si>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</si>
  <si>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</si>
  <si>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</si>
  <si>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</si>
  <si>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</si>
  <si>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</si>
  <si>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</si>
  <si>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</si>
  <si>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</si>
  <si>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</si>
  <si>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</si>
  <si>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</si>
  <si>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</si>
  <si>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</si>
  <si>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</si>
  <si>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</si>
  <si>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</si>
  <si>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</si>
  <si>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</si>
  <si>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</si>
  <si>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</si>
  <si>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</si>
  <si>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</si>
  <si>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</si>
  <si>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</si>
  <si>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</si>
  <si>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</si>
  <si>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</si>
  <si>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</si>
  <si>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</si>
  <si>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</si>
  <si>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</si>
  <si>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</si>
  <si>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</si>
  <si>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</si>
  <si>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</si>
  <si>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</si>
  <si>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</si>
  <si>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</si>
  <si>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</si>
  <si>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</si>
  <si>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</si>
  <si>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</si>
  <si>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</si>
  <si>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</si>
  <si>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</si>
  <si>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</si>
  <si>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</si>
  <si>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</si>
  <si>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</si>
  <si>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</si>
  <si>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</si>
  <si>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</si>
  <si>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</si>
  <si>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</si>
  <si>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</si>
  <si>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</si>
  <si>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</si>
  <si>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</si>
  <si>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</si>
  <si>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</si>
  <si>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</si>
  <si>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</si>
  <si>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</si>
  <si>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</si>
  <si>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</si>
  <si>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</si>
  <si>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</si>
  <si>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</si>
  <si>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</si>
  <si>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</si>
  <si>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</si>
  <si>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</si>
  <si>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</si>
  <si>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</si>
  <si>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</si>
  <si>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</si>
  <si>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</si>
  <si>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</si>
  <si>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</si>
  <si>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</si>
  <si>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</si>
  <si>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</si>
  <si>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</si>
  <si>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</si>
  <si>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</si>
  <si>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</si>
  <si>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</si>
  <si>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</si>
  <si>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</si>
  <si>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</si>
  <si>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</si>
  <si>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</si>
  <si>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</si>
  <si>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</si>
  <si>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</si>
  <si>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</si>
  <si>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</si>
  <si>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</si>
  <si>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</si>
  <si>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</si>
  <si>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</si>
  <si>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</si>
  <si>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</si>
  <si>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</si>
  <si>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</si>
  <si>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</si>
  <si>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</si>
  <si>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</si>
  <si>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</si>
  <si>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</si>
  <si>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</si>
  <si>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</si>
  <si>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</si>
  <si>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</si>
  <si>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</si>
  <si>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</si>
  <si>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</si>
  <si>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</si>
  <si>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</si>
  <si>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</si>
  <si>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</si>
  <si>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</si>
  <si>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</si>
  <si>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</si>
  <si>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</si>
  <si>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</si>
  <si>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</si>
  <si>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</si>
  <si>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</si>
  <si>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</si>
  <si>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</si>
  <si>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</si>
  <si>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</si>
  <si>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</si>
  <si>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</si>
  <si>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</si>
  <si>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</si>
  <si>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</si>
  <si>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</si>
  <si>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</si>
  <si>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</si>
  <si>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</si>
  <si>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</si>
  <si>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</si>
  <si>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</si>
  <si>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</si>
  <si>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</si>
  <si>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</si>
  <si>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</si>
  <si>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</si>
  <si>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</si>
  <si>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</si>
  <si>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</si>
  <si>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</si>
  <si>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</si>
  <si>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</si>
  <si>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</si>
  <si>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</si>
  <si>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</si>
  <si>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</si>
  <si>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</si>
  <si>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</si>
  <si>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</si>
  <si>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</si>
  <si>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</si>
  <si>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</si>
  <si>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</si>
  <si>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</si>
  <si>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</si>
  <si>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</si>
  <si>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</si>
  <si>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</si>
  <si>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</si>
  <si>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</si>
  <si>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</si>
  <si>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</si>
  <si>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</si>
  <si>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</si>
  <si>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</si>
  <si>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</si>
  <si>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</si>
  <si>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</si>
  <si>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</si>
  <si>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</si>
  <si>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</si>
  <si>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</si>
  <si>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</si>
  <si>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</si>
  <si>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</si>
  <si>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</si>
  <si>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</si>
  <si>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</si>
  <si>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</si>
  <si>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</si>
  <si>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</si>
  <si>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</si>
  <si>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</si>
  <si>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</si>
  <si>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</si>
  <si>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</si>
  <si>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</si>
  <si>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</si>
  <si>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</si>
  <si>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</si>
  <si>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</si>
  <si>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</si>
  <si>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</si>
  <si>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</si>
  <si>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</si>
  <si>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</si>
  <si>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</si>
  <si>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</si>
  <si>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</si>
  <si>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</si>
  <si>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</si>
  <si>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</si>
  <si>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</si>
  <si>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</si>
  <si>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</si>
  <si>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</si>
  <si>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</si>
  <si>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</si>
  <si>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</si>
  <si>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</si>
  <si>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</si>
  <si>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</si>
  <si>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</si>
  <si>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</si>
  <si>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</si>
  <si>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</si>
  <si>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</si>
  <si>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</si>
  <si>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</si>
  <si>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</si>
  <si>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</si>
  <si>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</si>
  <si>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</si>
  <si>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</si>
  <si>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</si>
  <si>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</si>
  <si>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</si>
  <si>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</si>
  <si>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</si>
  <si>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</si>
  <si>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</si>
  <si>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</si>
  <si>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</si>
  <si>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</si>
  <si>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</si>
  <si>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</si>
  <si>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</si>
  <si>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</si>
  <si>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</si>
  <si>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</si>
  <si>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</si>
  <si>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</si>
  <si>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</si>
  <si>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</si>
  <si>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</si>
  <si>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</si>
  <si>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</si>
  <si>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</si>
  <si>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</si>
  <si>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</si>
  <si>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</si>
  <si>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</si>
  <si>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</si>
  <si>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</si>
  <si>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</si>
  <si>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</si>
  <si>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</si>
  <si>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</si>
  <si>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</si>
  <si>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</si>
  <si>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</si>
  <si>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</si>
  <si>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</si>
  <si>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</si>
  <si>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</si>
  <si>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</si>
  <si>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</si>
  <si>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</si>
  <si>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</si>
  <si>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</si>
  <si>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</si>
  <si>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</si>
  <si>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</si>
  <si>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</si>
  <si>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</si>
  <si>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</si>
  <si>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</si>
  <si>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</si>
  <si>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</si>
  <si>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</si>
  <si>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</si>
  <si>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</si>
  <si>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</si>
  <si>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</si>
  <si>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</si>
  <si>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</si>
  <si>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</si>
  <si>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</si>
  <si>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</si>
  <si>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</si>
  <si>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</si>
  <si>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</si>
  <si>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</si>
  <si>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</si>
  <si>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</si>
  <si>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</si>
  <si>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</si>
  <si>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</si>
  <si>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</si>
  <si>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</si>
  <si>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</si>
  <si>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</si>
  <si>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</si>
  <si>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</si>
  <si>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</si>
  <si>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</si>
  <si>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</si>
  <si>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</si>
  <si>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</si>
  <si>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</si>
  <si>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</si>
  <si>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</si>
  <si>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</si>
  <si>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</si>
  <si>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</si>
  <si>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</si>
  <si>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</si>
  <si>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</si>
  <si>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</si>
  <si>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</si>
  <si>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</si>
  <si>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</si>
  <si>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</si>
  <si>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</si>
  <si>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</si>
  <si>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</si>
  <si>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</si>
  <si>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</si>
  <si>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</si>
  <si>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</si>
  <si>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</si>
  <si>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</si>
  <si>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</si>
  <si>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</si>
  <si>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</si>
  <si>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</si>
  <si>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</si>
  <si>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</si>
  <si>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</si>
  <si>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</si>
  <si>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</si>
  <si>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</si>
  <si>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</si>
  <si>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</si>
  <si>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</si>
  <si>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</si>
  <si>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</si>
  <si>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</si>
  <si>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</si>
  <si>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</si>
  <si>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</si>
  <si>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</si>
  <si>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</si>
  <si>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</si>
  <si>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</si>
  <si>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</si>
  <si>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</si>
  <si>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</si>
  <si>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</si>
  <si>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</si>
  <si>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</si>
  <si>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</si>
  <si>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</si>
  <si>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</si>
  <si>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</si>
  <si>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</si>
  <si>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</si>
  <si>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</si>
  <si>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</si>
  <si>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</si>
  <si>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</si>
  <si>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</si>
  <si>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</si>
  <si>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</si>
  <si>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</si>
  <si>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</si>
  <si>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</si>
  <si>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</si>
  <si>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</si>
  <si>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</si>
  <si>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</si>
  <si>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</si>
  <si>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</si>
  <si>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</si>
  <si>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</si>
  <si>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</si>
  <si>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</si>
  <si>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</si>
  <si>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</si>
  <si>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</si>
  <si>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</si>
  <si>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</si>
  <si>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</si>
  <si>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</si>
  <si>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</si>
  <si>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</si>
  <si>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</si>
  <si>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</si>
  <si>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</si>
  <si>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</si>
  <si>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</si>
  <si>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</si>
  <si>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</si>
  <si>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</si>
  <si>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</si>
  <si>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</si>
  <si>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</si>
  <si>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</si>
  <si>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</si>
  <si>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</si>
  <si>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</si>
  <si>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</si>
  <si>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</si>
  <si>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</si>
  <si>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</si>
  <si>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</si>
  <si>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</si>
  <si>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</si>
  <si>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</si>
  <si>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</si>
  <si>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</si>
  <si>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</si>
  <si>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</si>
  <si>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</si>
  <si>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</si>
  <si>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</si>
  <si>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</si>
  <si>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</si>
  <si>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</si>
  <si>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</si>
  <si>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</si>
  <si>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</si>
  <si>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</si>
  <si>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</si>
  <si>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</si>
  <si>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</si>
  <si>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</si>
  <si>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</si>
  <si>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</si>
  <si>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</si>
  <si>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</si>
  <si>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</si>
  <si>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</si>
  <si>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</si>
  <si>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</si>
  <si>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</si>
  <si>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</si>
  <si>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</si>
  <si>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</si>
  <si>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</si>
  <si>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</si>
  <si>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</si>
  <si>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</si>
  <si>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</si>
  <si>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</si>
  <si>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</si>
  <si>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</si>
  <si>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</si>
  <si>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</si>
  <si>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</si>
  <si>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</si>
  <si>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</si>
  <si>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</si>
  <si>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</si>
  <si>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</si>
  <si>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</si>
  <si>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</si>
  <si>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</si>
  <si>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</si>
  <si>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</si>
  <si>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</si>
  <si>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</si>
  <si>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</si>
  <si>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</si>
  <si>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</si>
  <si>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</si>
  <si>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</si>
  <si>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</si>
  <si>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</si>
  <si>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</si>
  <si>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</si>
  <si>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</si>
  <si>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</si>
  <si>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</si>
  <si>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</si>
  <si>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</si>
  <si>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</si>
  <si>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</si>
  <si>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</si>
  <si>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</si>
  <si>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</si>
  <si>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</si>
  <si>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</si>
  <si>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</si>
  <si>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</si>
  <si>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</si>
  <si>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</si>
  <si>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</si>
  <si>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</si>
  <si>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</si>
  <si>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</si>
  <si>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</si>
  <si>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</si>
  <si>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</si>
  <si>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</si>
  <si>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</si>
  <si>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</si>
  <si>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</si>
  <si>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</si>
  <si>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</si>
  <si>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</si>
  <si>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</si>
  <si>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</si>
  <si>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</si>
  <si>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</si>
  <si>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</si>
  <si>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</si>
  <si>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</si>
  <si>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</si>
  <si>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</si>
  <si>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</si>
  <si>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</si>
  <si>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</si>
  <si>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</si>
  <si>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</si>
  <si>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</si>
  <si>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</si>
  <si>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</si>
  <si>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</si>
  <si>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</si>
  <si>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</si>
  <si>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</si>
  <si>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</si>
  <si>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</si>
  <si>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</si>
  <si>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</si>
  <si>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</si>
  <si>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</si>
  <si>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</si>
  <si>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</si>
  <si>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</si>
  <si>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</si>
  <si>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</si>
  <si>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</si>
  <si>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</si>
  <si>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</si>
  <si>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</si>
  <si>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</si>
  <si>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</si>
  <si>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</si>
  <si>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</si>
  <si>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</si>
  <si>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</si>
  <si>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</si>
  <si>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</si>
  <si>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</si>
  <si>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</si>
  <si>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</si>
  <si>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</si>
  <si>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</si>
  <si>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</si>
  <si>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</si>
  <si>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</si>
  <si>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</si>
  <si>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</si>
  <si>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</si>
  <si>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</si>
  <si>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</si>
  <si>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</si>
  <si>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</si>
  <si>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</si>
  <si>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</si>
  <si>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</si>
  <si>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</si>
  <si>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</si>
  <si>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</si>
  <si>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</si>
  <si>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</si>
  <si>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</si>
  <si>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</si>
  <si>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</si>
  <si>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</si>
  <si>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</si>
  <si>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</si>
  <si>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</si>
  <si>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</si>
  <si>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</si>
  <si>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</si>
  <si>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</si>
  <si>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</si>
  <si>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</si>
  <si>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</si>
  <si>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</si>
  <si>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</si>
  <si>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</si>
  <si>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</si>
  <si>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</si>
  <si>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</si>
  <si>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</si>
  <si>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</si>
  <si>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</si>
  <si>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</si>
  <si>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</si>
  <si>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</si>
  <si>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</si>
  <si>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</si>
  <si>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</si>
  <si>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</si>
  <si>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</si>
  <si>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</si>
  <si>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</si>
  <si>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</si>
  <si>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</si>
  <si>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</si>
  <si>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</si>
  <si>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</si>
  <si>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</si>
  <si>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</si>
  <si>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</si>
  <si>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</si>
  <si>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</si>
  <si>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</si>
  <si>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</si>
  <si>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</si>
  <si>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</si>
  <si>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</si>
  <si>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</si>
  <si>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</si>
  <si>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</si>
  <si>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</si>
  <si>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</si>
  <si>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</si>
  <si>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</si>
  <si>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</si>
  <si>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</si>
  <si>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</si>
  <si>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</si>
  <si>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</si>
  <si>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</si>
  <si>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</si>
  <si>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</si>
  <si>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</si>
  <si>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</si>
  <si>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</si>
  <si>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</si>
  <si>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</si>
  <si>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</si>
  <si>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</si>
  <si>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</si>
  <si>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</si>
  <si>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</si>
  <si>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</si>
  <si>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</si>
  <si>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</si>
  <si>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</si>
  <si>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</si>
  <si>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</si>
  <si>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</si>
  <si>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</si>
  <si>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</si>
  <si>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</si>
  <si>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</si>
  <si>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</si>
  <si>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</si>
  <si>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</si>
  <si>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</si>
  <si>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</si>
  <si>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</si>
  <si>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</si>
  <si>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</si>
  <si>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</si>
  <si>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</si>
  <si>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</si>
  <si>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</si>
  <si>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</si>
  <si>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</si>
  <si>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</si>
  <si>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</si>
  <si>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</si>
  <si>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</si>
  <si>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</si>
  <si>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</si>
  <si>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</si>
  <si>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</si>
  <si>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</si>
  <si>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</si>
  <si>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</si>
  <si>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</si>
  <si>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</si>
  <si>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</si>
  <si>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</si>
  <si>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</si>
  <si>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</si>
  <si>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</si>
  <si>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</si>
  <si>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</si>
  <si>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</si>
  <si>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</si>
  <si>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</si>
  <si>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</si>
  <si>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</si>
  <si>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</si>
  <si>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</si>
  <si>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</si>
  <si>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</si>
  <si>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</si>
  <si>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</si>
  <si>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</si>
  <si>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</si>
  <si>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</si>
  <si>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</si>
  <si>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</si>
  <si>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</si>
  <si>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</si>
  <si>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</si>
  <si>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</si>
  <si>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</si>
  <si>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</si>
  <si>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</si>
  <si>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</si>
  <si>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</si>
  <si>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</si>
  <si>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</si>
  <si>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</si>
  <si>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</si>
  <si>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</si>
  <si>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</si>
  <si>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</si>
  <si>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</si>
  <si>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</si>
  <si>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</si>
  <si>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</si>
  <si>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</si>
  <si>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</si>
  <si>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</si>
  <si>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</si>
  <si>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</si>
  <si>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</si>
  <si>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</si>
  <si>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</si>
  <si>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</si>
  <si>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</si>
  <si>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</si>
  <si>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</si>
  <si>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</si>
  <si>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</si>
  <si>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</si>
  <si>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</si>
  <si>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</si>
  <si>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</si>
  <si>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</si>
  <si>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</si>
  <si>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</si>
  <si>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</si>
  <si>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</si>
  <si>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</si>
  <si>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</si>
  <si>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</si>
  <si>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</si>
  <si>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</si>
  <si>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</si>
  <si>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</si>
  <si>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</si>
  <si>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</si>
  <si>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</si>
  <si>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</si>
  <si>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</si>
  <si>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</si>
  <si>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</si>
  <si>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</si>
  <si>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</si>
  <si>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</si>
  <si>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</si>
  <si>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</si>
  <si>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</si>
  <si>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</si>
  <si>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</si>
  <si>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</si>
  <si>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</si>
  <si>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</si>
  <si>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</si>
  <si>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</si>
  <si>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</si>
  <si>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</si>
  <si>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</si>
  <si>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</si>
  <si>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</si>
  <si>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</si>
  <si>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</si>
  <si>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</si>
  <si>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</si>
  <si>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</si>
  <si>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</si>
  <si>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</si>
  <si>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</si>
  <si>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</si>
  <si>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</si>
  <si>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</si>
  <si>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</si>
  <si>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</si>
  <si>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</si>
  <si>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</si>
  <si>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</si>
  <si>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</si>
  <si>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</si>
  <si>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</si>
  <si>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</si>
  <si>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</si>
  <si>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</si>
  <si>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</si>
  <si>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</si>
  <si>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</si>
  <si>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</si>
  <si>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</si>
  <si>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</si>
  <si>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</si>
  <si>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</si>
  <si>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</si>
  <si>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</si>
  <si>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</si>
  <si>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</si>
  <si>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</si>
  <si>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</si>
  <si>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</si>
  <si>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</si>
  <si>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</si>
  <si>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</si>
  <si>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</si>
  <si>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</si>
  <si>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</si>
  <si>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</si>
  <si>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</si>
  <si>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</si>
  <si>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</si>
  <si>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</si>
  <si>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</si>
  <si>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</si>
  <si>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</si>
  <si>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</si>
  <si>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</si>
  <si>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</si>
  <si>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</si>
  <si>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</si>
  <si>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</si>
  <si>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</si>
  <si>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</si>
  <si>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</si>
  <si>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</si>
  <si>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</si>
  <si>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</si>
  <si>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</si>
  <si>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</si>
  <si>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</si>
  <si>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</si>
  <si>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</si>
  <si>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</si>
  <si>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</si>
  <si>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</si>
  <si>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</si>
  <si>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</si>
  <si>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</si>
  <si>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</si>
  <si>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</si>
  <si>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</si>
  <si>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</si>
  <si>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</si>
  <si>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</si>
  <si>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</si>
  <si>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</si>
  <si>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</si>
  <si>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</si>
  <si>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</si>
  <si>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</si>
  <si>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</si>
  <si>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</si>
  <si>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</si>
  <si>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</si>
  <si>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</si>
  <si>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</si>
  <si>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</si>
  <si>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</si>
  <si>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</si>
  <si>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</si>
  <si>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</si>
  <si>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</si>
  <si>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</si>
  <si>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</si>
  <si>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</si>
  <si>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</si>
  <si>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</si>
  <si>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</si>
  <si>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</si>
  <si>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</si>
  <si>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</si>
  <si>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</si>
  <si>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</si>
  <si>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</si>
  <si>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</si>
  <si>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</si>
  <si>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</si>
  <si>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</si>
  <si>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</si>
  <si>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</si>
  <si>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</si>
  <si>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</si>
  <si>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</si>
  <si>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</si>
  <si>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</si>
  <si>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</si>
  <si>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</si>
  <si>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</si>
  <si>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</si>
  <si>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</si>
  <si>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</si>
  <si>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</si>
  <si>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</si>
  <si>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</si>
  <si>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</si>
  <si>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</si>
  <si>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</si>
  <si>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</si>
  <si>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</si>
  <si>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</si>
  <si>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</si>
  <si>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</si>
  <si>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</si>
  <si>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</si>
  <si>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</si>
  <si>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</si>
  <si>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</si>
  <si>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</si>
  <si>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</si>
  <si>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</si>
  <si>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</si>
  <si>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</si>
  <si>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</si>
  <si>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</si>
  <si>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</si>
  <si>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</si>
  <si>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</si>
  <si>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</si>
  <si>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</si>
  <si>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</si>
  <si>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</si>
  <si>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</si>
  <si>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</si>
  <si>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</si>
  <si>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</si>
  <si>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</si>
  <si>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</si>
  <si>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</si>
  <si>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</si>
  <si>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</si>
  <si>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</si>
  <si>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</si>
  <si>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</si>
  <si>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</si>
  <si>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</si>
  <si>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</si>
  <si>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</si>
  <si>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</si>
  <si>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</si>
  <si>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</si>
  <si>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</si>
  <si>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</si>
  <si>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</si>
  <si>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</si>
  <si>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</si>
  <si>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</si>
  <si>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</si>
  <si>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</si>
  <si>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</si>
  <si>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</si>
  <si>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</si>
  <si>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</si>
  <si>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</si>
  <si>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</si>
  <si>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</si>
  <si>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</si>
  <si>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</si>
  <si>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</si>
  <si>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</si>
  <si>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</si>
  <si>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</si>
  <si>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</si>
  <si>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</si>
  <si>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</si>
  <si>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</si>
  <si>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</si>
  <si>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</si>
  <si>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</si>
  <si>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</si>
  <si>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</si>
  <si>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</si>
  <si>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</si>
  <si>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</si>
  <si>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</si>
  <si>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</si>
  <si>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</si>
  <si>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</si>
  <si>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</si>
  <si>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</si>
  <si>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</si>
  <si>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</si>
  <si>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</si>
  <si>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</si>
  <si>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</si>
  <si>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</si>
  <si>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</si>
  <si>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</si>
  <si>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</si>
  <si>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</si>
  <si>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</si>
  <si>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</si>
  <si>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</si>
  <si>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</si>
  <si>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</si>
  <si>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</si>
  <si>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</si>
  <si>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</si>
  <si>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</si>
  <si>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</si>
  <si>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</si>
  <si>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</si>
  <si>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</si>
  <si>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</si>
  <si>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</si>
  <si>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</si>
  <si>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</si>
  <si>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</si>
  <si>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</si>
  <si>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</si>
  <si>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</si>
  <si>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</si>
  <si>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</si>
  <si>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</si>
  <si>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</si>
  <si>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</si>
  <si>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</si>
  <si>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</si>
  <si>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</si>
  <si>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</si>
  <si>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</si>
  <si>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</si>
  <si>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</si>
  <si>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</si>
  <si>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</si>
  <si>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</si>
  <si>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</si>
  <si>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</si>
  <si>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</si>
  <si>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</si>
  <si>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</si>
  <si>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</si>
  <si>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</si>
  <si>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</si>
  <si>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</si>
  <si>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</si>
  <si>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</si>
  <si>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</si>
  <si>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</si>
  <si>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</si>
  <si>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</si>
  <si>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</si>
  <si>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</si>
  <si>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</si>
  <si>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</si>
  <si>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</si>
  <si>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</si>
  <si>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</si>
  <si>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</si>
  <si>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</si>
  <si>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</si>
  <si>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</si>
  <si>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</si>
  <si>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</si>
  <si>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</si>
  <si>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</si>
  <si>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</si>
  <si>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</si>
  <si>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</si>
  <si>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</si>
  <si>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</si>
  <si>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</si>
  <si>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</si>
  <si>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</si>
  <si>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</si>
  <si>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</si>
  <si>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</si>
  <si>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</si>
  <si>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</si>
  <si>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</si>
  <si>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</si>
  <si>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</si>
  <si>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</si>
  <si>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</si>
  <si>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</si>
  <si>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</si>
  <si>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</si>
  <si>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</si>
  <si>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</si>
  <si>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</si>
  <si>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</si>
  <si>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</si>
  <si>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</si>
  <si>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</si>
  <si>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</si>
  <si>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</si>
  <si>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</si>
  <si>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</si>
  <si>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</si>
  <si>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</si>
  <si>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</si>
  <si>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</si>
  <si>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</si>
  <si>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</si>
  <si>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</si>
  <si>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</si>
  <si>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</si>
  <si>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</si>
  <si>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</si>
  <si>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</si>
  <si>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</si>
  <si>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</si>
  <si>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</si>
  <si>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</si>
  <si>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</si>
  <si>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</si>
  <si>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</si>
  <si>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</si>
  <si>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</si>
  <si>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</si>
  <si>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</si>
  <si>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</si>
  <si>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</si>
  <si>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</si>
  <si>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</si>
  <si>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</si>
  <si>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</si>
  <si>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</si>
  <si>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</si>
  <si>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</si>
  <si>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</si>
  <si>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</si>
  <si>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</si>
  <si>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</si>
  <si>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</si>
  <si>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</si>
  <si>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</si>
  <si>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</si>
  <si>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</si>
  <si>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</si>
  <si>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</si>
  <si>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</si>
  <si>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</si>
  <si>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</si>
  <si>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</si>
  <si>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</si>
  <si>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</si>
  <si>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</si>
  <si>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</si>
  <si>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</si>
  <si>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</si>
  <si>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</si>
  <si>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</si>
  <si>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</si>
  <si>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</si>
  <si>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</si>
  <si>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</si>
  <si>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</si>
  <si>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</si>
  <si>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</si>
  <si>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</si>
  <si>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</si>
  <si>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</si>
  <si>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</si>
  <si>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</si>
  <si>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</si>
  <si>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</si>
  <si>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</si>
  <si>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</si>
  <si>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</si>
  <si>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</si>
  <si>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</si>
  <si>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</si>
  <si>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</si>
  <si>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</si>
  <si>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</si>
  <si>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</si>
  <si>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</si>
  <si>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</si>
  <si>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</si>
  <si>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</si>
  <si>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</si>
  <si>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</si>
  <si>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</si>
  <si>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</si>
  <si>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</si>
  <si>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</si>
  <si>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</si>
  <si>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</si>
  <si>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</si>
  <si>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</si>
  <si>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</si>
  <si>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</si>
  <si>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</si>
  <si>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</si>
  <si>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</si>
  <si>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</si>
  <si>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</si>
  <si>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</si>
  <si>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</si>
  <si>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</si>
  <si>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</si>
  <si>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</si>
  <si>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</si>
  <si>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</si>
  <si>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</si>
  <si>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</si>
  <si>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</si>
  <si>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</si>
  <si>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</si>
  <si>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</si>
  <si>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</si>
  <si>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</si>
  <si>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</si>
  <si>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</si>
  <si>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</si>
  <si>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</si>
  <si>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</si>
  <si>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</si>
  <si>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</si>
  <si>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</si>
  <si>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</si>
  <si>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</si>
  <si>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</si>
  <si>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</si>
  <si>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</si>
  <si>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</si>
  <si>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</si>
  <si>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</si>
  <si>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</si>
  <si>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</si>
  <si>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</si>
  <si>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</si>
  <si>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</si>
  <si>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</si>
  <si>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</si>
  <si>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</si>
  <si>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</si>
  <si>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</si>
  <si>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</si>
  <si>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</si>
  <si>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</si>
  <si>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</si>
  <si>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</si>
  <si>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</si>
  <si>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</si>
  <si>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</si>
  <si>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</si>
  <si>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</si>
  <si>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</si>
  <si>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</si>
  <si>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</si>
  <si>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</si>
  <si>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</si>
  <si>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</si>
  <si>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</si>
  <si>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</si>
  <si>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</si>
  <si>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</si>
  <si>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</si>
  <si>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</si>
  <si>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</si>
  <si>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</si>
  <si>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</si>
  <si>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</si>
  <si>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</si>
  <si>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</si>
  <si>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</si>
  <si>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</si>
  <si>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</si>
  <si>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</si>
  <si>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</si>
  <si>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</si>
  <si>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</si>
  <si>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</si>
  <si>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</si>
  <si>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</si>
  <si>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</si>
  <si>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</si>
  <si>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</si>
  <si>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</si>
  <si>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</si>
  <si>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</si>
  <si>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</si>
  <si>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</si>
  <si>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</si>
  <si>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</si>
  <si>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</si>
  <si>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</si>
  <si>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</si>
  <si>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</si>
  <si>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</si>
  <si>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</si>
  <si>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</si>
  <si>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</si>
  <si>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</si>
  <si>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</si>
  <si>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</si>
  <si>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</si>
  <si>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</si>
  <si>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</si>
  <si>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</si>
  <si>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</si>
  <si>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</si>
  <si>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</si>
  <si>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</si>
  <si>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</si>
  <si>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</si>
  <si>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</si>
  <si>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</si>
  <si>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</si>
  <si>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</si>
  <si>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</si>
  <si>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</si>
  <si>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</si>
  <si>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</si>
  <si>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</si>
  <si>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</si>
  <si>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ORGANISMO: JUNTA MUNICIPAL DE AGUA POTABLE Y ALCANTARILLADO DE CORTAZAR, GTO.</t>
  </si>
  <si>
    <t>Al 31 de diciembre de 2021 y al 31 de diciembre de 2022 (b)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</si>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</sst>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0" fontId="17" fillId="0" borderId="0"/>
    <xf numFmtId="0" fontId="16" fillId="0" borderId="0"/>
  </cellStyleXfs>
  <cellXfs count="2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3" fontId="1" fillId="0" borderId="13" xfId="0" applyNumberFormat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" fontId="16" fillId="0" borderId="13" xfId="0" applyNumberFormat="1" applyFont="1" applyBorder="1" applyAlignment="1" applyProtection="1">
      <alignment vertical="center"/>
      <protection locked="0"/>
    </xf>
    <xf numFmtId="43" fontId="15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6" fillId="0" borderId="13" xfId="1" applyFont="1" applyFill="1" applyBorder="1" applyProtection="1">
      <protection locked="0"/>
    </xf>
    <xf numFmtId="43" fontId="15" fillId="0" borderId="13" xfId="1" applyFont="1" applyFill="1" applyBorder="1" applyProtection="1"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0" t="s">
        <v>829</v>
      </c>
      <c r="B1" s="161"/>
      <c r="C1" s="161"/>
      <c r="D1" s="161"/>
      <c r="E1" s="162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3" t="s">
        <v>3302</v>
      </c>
      <c r="D3" s="163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64" workbookViewId="0">
      <selection activeCell="C25" sqref="C2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6" t="s">
        <v>542</v>
      </c>
      <c r="B1" s="176"/>
      <c r="C1" s="176"/>
      <c r="D1" s="176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4" t="str">
        <f>ENTE_PUBLICO_A</f>
        <v>ORGANISMO: JUNTA MUNICIPAL DE AGUA POTABLE Y ALCANTARILLADO DE CORTAZAR, GTO., Gobierno del Estado de Guanajuato (a)</v>
      </c>
      <c r="B2" s="165"/>
      <c r="C2" s="165"/>
      <c r="D2" s="166"/>
    </row>
    <row r="3" spans="1:11" ht="14.25" x14ac:dyDescent="0.45">
      <c r="A3" s="167" t="s">
        <v>166</v>
      </c>
      <c r="B3" s="168"/>
      <c r="C3" s="168"/>
      <c r="D3" s="169"/>
    </row>
    <row r="4" spans="1:11" ht="14.25" x14ac:dyDescent="0.45">
      <c r="A4" s="170" t="str">
        <f>TRIMESTRE</f>
        <v>Del 1 de enero al 31 de diciembre de 2022 (b)</v>
      </c>
      <c r="B4" s="171"/>
      <c r="C4" s="171"/>
      <c r="D4" s="172"/>
    </row>
    <row r="5" spans="1:11" ht="14.25" x14ac:dyDescent="0.45">
      <c r="A5" s="173" t="s">
        <v>118</v>
      </c>
      <c r="B5" s="174"/>
      <c r="C5" s="174"/>
      <c r="D5" s="175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77217362</v>
      </c>
      <c r="C8" s="40">
        <f t="shared" ref="C8:D8" si="0">SUM(C9:C11)</f>
        <v>81663749.010000005</v>
      </c>
      <c r="D8" s="40">
        <f t="shared" si="0"/>
        <v>81663749.010000005</v>
      </c>
    </row>
    <row r="9" spans="1:11" x14ac:dyDescent="0.25">
      <c r="A9" s="53" t="s">
        <v>169</v>
      </c>
      <c r="B9" s="204">
        <v>77217362</v>
      </c>
      <c r="C9" s="204">
        <v>81663749.010000005</v>
      </c>
      <c r="D9" s="204">
        <v>81663749.010000005</v>
      </c>
    </row>
    <row r="10" spans="1:11" x14ac:dyDescent="0.25">
      <c r="A10" s="53" t="s">
        <v>170</v>
      </c>
      <c r="B10" s="204">
        <v>0</v>
      </c>
      <c r="C10" s="204">
        <v>0</v>
      </c>
      <c r="D10" s="204">
        <v>0</v>
      </c>
    </row>
    <row r="11" spans="1:11" x14ac:dyDescent="0.25">
      <c r="A11" s="53" t="s">
        <v>171</v>
      </c>
      <c r="B11" s="204">
        <v>0</v>
      </c>
      <c r="C11" s="204">
        <v>0</v>
      </c>
      <c r="D11" s="204">
        <v>0</v>
      </c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77217362</v>
      </c>
      <c r="C13" s="40">
        <f t="shared" ref="C13:D13" si="1">C14+C15</f>
        <v>62855075.670000002</v>
      </c>
      <c r="D13" s="40">
        <f t="shared" si="1"/>
        <v>62271646.189999998</v>
      </c>
    </row>
    <row r="14" spans="1:11" x14ac:dyDescent="0.25">
      <c r="A14" s="53" t="s">
        <v>172</v>
      </c>
      <c r="B14" s="205">
        <v>77217362</v>
      </c>
      <c r="C14" s="205">
        <v>62855075.670000002</v>
      </c>
      <c r="D14" s="205">
        <v>62271646.189999998</v>
      </c>
    </row>
    <row r="15" spans="1:11" x14ac:dyDescent="0.25">
      <c r="A15" s="53" t="s">
        <v>173</v>
      </c>
      <c r="B15" s="151">
        <v>0</v>
      </c>
      <c r="C15" s="151">
        <v>0</v>
      </c>
      <c r="D15" s="151">
        <v>0</v>
      </c>
    </row>
    <row r="16" spans="1:11" x14ac:dyDescent="0.25">
      <c r="A16" s="95"/>
      <c r="B16" s="12"/>
      <c r="C16" s="12"/>
      <c r="D16" s="12"/>
    </row>
    <row r="17" spans="1:4" x14ac:dyDescent="0.25">
      <c r="A17" s="55" t="s">
        <v>174</v>
      </c>
      <c r="B17" s="117">
        <f>B18+B19</f>
        <v>0</v>
      </c>
      <c r="C17" s="40">
        <f t="shared" ref="C17" si="2">C18+C19</f>
        <v>489784</v>
      </c>
      <c r="D17" s="40">
        <f>D18+D19</f>
        <v>489784</v>
      </c>
    </row>
    <row r="18" spans="1:4" x14ac:dyDescent="0.25">
      <c r="A18" s="53" t="s">
        <v>175</v>
      </c>
      <c r="B18" s="118">
        <v>0</v>
      </c>
      <c r="C18" s="207">
        <v>489784</v>
      </c>
      <c r="D18" s="207">
        <v>489784</v>
      </c>
    </row>
    <row r="19" spans="1:4" x14ac:dyDescent="0.25">
      <c r="A19" s="53" t="s">
        <v>176</v>
      </c>
      <c r="B19" s="118">
        <v>0</v>
      </c>
      <c r="C19" s="207">
        <v>0</v>
      </c>
      <c r="D19" s="206">
        <v>0</v>
      </c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3">C8-C13+C17</f>
        <v>19298457.340000004</v>
      </c>
      <c r="D21" s="40">
        <f t="shared" si="3"/>
        <v>19881886.820000008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4">C21-C11</f>
        <v>19298457.340000004</v>
      </c>
      <c r="D23" s="40">
        <f t="shared" si="4"/>
        <v>19881886.820000008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19" t="s">
        <v>179</v>
      </c>
      <c r="B25" s="40">
        <f>B23-B17</f>
        <v>0</v>
      </c>
      <c r="C25" s="40">
        <f t="shared" ref="C25" si="5">C23-C17</f>
        <v>18808673.340000004</v>
      </c>
      <c r="D25" s="40">
        <f>D23-D17</f>
        <v>19392102.820000008</v>
      </c>
    </row>
    <row r="26" spans="1:4" x14ac:dyDescent="0.25">
      <c r="A26" s="120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7">C25+C29</f>
        <v>18808673.340000004</v>
      </c>
      <c r="D33" s="61">
        <f t="shared" si="7"/>
        <v>19392102.820000008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2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5" t="s">
        <v>198</v>
      </c>
      <c r="B48" s="123">
        <f>B9</f>
        <v>77217362</v>
      </c>
      <c r="C48" s="123">
        <f>C9</f>
        <v>81663749.010000005</v>
      </c>
      <c r="D48" s="123">
        <f t="shared" ref="D48" si="11">D9</f>
        <v>81663749.010000005</v>
      </c>
    </row>
    <row r="49" spans="1:4" x14ac:dyDescent="0.25">
      <c r="A49" s="126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7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7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77217362</v>
      </c>
      <c r="C53" s="60">
        <f t="shared" ref="C53:D53" si="13">C14</f>
        <v>62855075.670000002</v>
      </c>
      <c r="D53" s="60">
        <f t="shared" si="13"/>
        <v>62271646.189999998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4">
        <f>B18</f>
        <v>0</v>
      </c>
      <c r="C55" s="60">
        <f t="shared" ref="C55:D55" si="14">C18</f>
        <v>489784</v>
      </c>
      <c r="D55" s="60">
        <f t="shared" si="14"/>
        <v>489784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19" t="s">
        <v>201</v>
      </c>
      <c r="B57" s="61">
        <f>B48+B49-B53+B55</f>
        <v>0</v>
      </c>
      <c r="C57" s="61">
        <f>C48+C49-C53+C55</f>
        <v>19298457.340000004</v>
      </c>
      <c r="D57" s="61">
        <f t="shared" ref="D57" si="15">D48+D49-D53+D55</f>
        <v>19881886.820000008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19" t="s">
        <v>200</v>
      </c>
      <c r="B59" s="61">
        <f>B57-B49</f>
        <v>0</v>
      </c>
      <c r="C59" s="61">
        <f t="shared" ref="C59:D59" si="16">C57-C49</f>
        <v>19298457.340000004</v>
      </c>
      <c r="D59" s="61">
        <f t="shared" si="16"/>
        <v>19881886.820000008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5" t="s">
        <v>170</v>
      </c>
      <c r="B63" s="121">
        <f>B10</f>
        <v>0</v>
      </c>
      <c r="C63" s="121">
        <f t="shared" ref="C63:D63" si="17">C10</f>
        <v>0</v>
      </c>
      <c r="D63" s="121">
        <f t="shared" si="17"/>
        <v>0</v>
      </c>
    </row>
    <row r="64" spans="1:4" ht="30" x14ac:dyDescent="0.25">
      <c r="A64" s="126" t="s">
        <v>202</v>
      </c>
      <c r="B64" s="40">
        <f>B65-B66</f>
        <v>0</v>
      </c>
      <c r="C64" s="40">
        <f t="shared" ref="C64:D64" si="18">C65-C66</f>
        <v>0</v>
      </c>
      <c r="D64" s="40">
        <f t="shared" si="18"/>
        <v>0</v>
      </c>
    </row>
    <row r="65" spans="1:4" x14ac:dyDescent="0.25">
      <c r="A65" s="127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7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19">C15</f>
        <v>0</v>
      </c>
      <c r="D68" s="23">
        <f t="shared" si="19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2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19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19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77217362</v>
      </c>
      <c r="Q2" s="18">
        <f>'Formato 4'!C8</f>
        <v>81663749.010000005</v>
      </c>
      <c r="R2" s="18">
        <f>'Formato 4'!D8</f>
        <v>81663749.010000005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77217362</v>
      </c>
      <c r="Q3" s="18">
        <f>'Formato 4'!C9</f>
        <v>81663749.010000005</v>
      </c>
      <c r="R3" s="18">
        <f>'Formato 4'!D9</f>
        <v>81663749.010000005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77217362</v>
      </c>
      <c r="Q6" s="18">
        <f>'Formato 4'!C13</f>
        <v>62855075.670000002</v>
      </c>
      <c r="R6" s="18">
        <f>'Formato 4'!D13</f>
        <v>62271646.189999998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77217362</v>
      </c>
      <c r="Q7" s="18">
        <f>'Formato 4'!C14</f>
        <v>62855075.670000002</v>
      </c>
      <c r="R7" s="18">
        <f>'Formato 4'!D14</f>
        <v>62271646.189999998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489784</v>
      </c>
      <c r="R9" s="18">
        <f>'Formato 4'!D17</f>
        <v>489784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489784</v>
      </c>
      <c r="R10" s="18">
        <f>'Formato 4'!D18</f>
        <v>489784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19298457.340000004</v>
      </c>
      <c r="R12" s="18">
        <f>'Formato 4'!D21</f>
        <v>19881886.820000008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19298457.340000004</v>
      </c>
      <c r="R13" s="18">
        <f>'Formato 4'!D23</f>
        <v>19881886.820000008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18808673.340000004</v>
      </c>
      <c r="R14" s="18">
        <f>'Formato 4'!D25</f>
        <v>19392102.820000008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18808673.340000004</v>
      </c>
      <c r="R18">
        <f>'Formato 4'!D33</f>
        <v>19392102.820000008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77217362</v>
      </c>
      <c r="Q26">
        <f>'Formato 4'!C48</f>
        <v>81663749.010000005</v>
      </c>
      <c r="R26">
        <f>'Formato 4'!D48</f>
        <v>81663749.010000005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77217362</v>
      </c>
      <c r="Q30">
        <f>'Formato 4'!C53</f>
        <v>62855075.670000002</v>
      </c>
      <c r="R30">
        <f>'Formato 4'!D53</f>
        <v>62271646.189999998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489784</v>
      </c>
      <c r="R31">
        <f>'Formato 4'!D55</f>
        <v>489784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10" zoomScale="85" zoomScaleNormal="85" workbookViewId="0">
      <selection activeCell="C49" sqref="C49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2" t="s">
        <v>206</v>
      </c>
      <c r="B1" s="182"/>
      <c r="C1" s="182"/>
      <c r="D1" s="182"/>
      <c r="E1" s="182"/>
      <c r="F1" s="182"/>
      <c r="G1" s="182"/>
    </row>
    <row r="2" spans="1:8" ht="14.25" x14ac:dyDescent="0.45">
      <c r="A2" s="164" t="str">
        <f>ENTE_PUBLICO_A</f>
        <v>ORGANISMO: JUNTA MUNICIPAL DE AGUA POTABLE Y ALCANTARILLADO DE CORTAZAR, GTO., Gobierno del Estado de Guanajuato (a)</v>
      </c>
      <c r="B2" s="165"/>
      <c r="C2" s="165"/>
      <c r="D2" s="165"/>
      <c r="E2" s="165"/>
      <c r="F2" s="165"/>
      <c r="G2" s="166"/>
    </row>
    <row r="3" spans="1:8" x14ac:dyDescent="0.25">
      <c r="A3" s="167" t="s">
        <v>207</v>
      </c>
      <c r="B3" s="168"/>
      <c r="C3" s="168"/>
      <c r="D3" s="168"/>
      <c r="E3" s="168"/>
      <c r="F3" s="168"/>
      <c r="G3" s="169"/>
    </row>
    <row r="4" spans="1:8" ht="14.25" x14ac:dyDescent="0.45">
      <c r="A4" s="170" t="str">
        <f>TRIMESTRE</f>
        <v>Del 1 de enero al 31 de diciembre de 2022 (b)</v>
      </c>
      <c r="B4" s="171"/>
      <c r="C4" s="171"/>
      <c r="D4" s="171"/>
      <c r="E4" s="171"/>
      <c r="F4" s="171"/>
      <c r="G4" s="172"/>
    </row>
    <row r="5" spans="1:8" ht="14.25" x14ac:dyDescent="0.45">
      <c r="A5" s="173" t="s">
        <v>118</v>
      </c>
      <c r="B5" s="174"/>
      <c r="C5" s="174"/>
      <c r="D5" s="174"/>
      <c r="E5" s="174"/>
      <c r="F5" s="174"/>
      <c r="G5" s="175"/>
    </row>
    <row r="6" spans="1:8" x14ac:dyDescent="0.25">
      <c r="A6" s="179" t="s">
        <v>214</v>
      </c>
      <c r="B6" s="181" t="s">
        <v>208</v>
      </c>
      <c r="C6" s="181"/>
      <c r="D6" s="181"/>
      <c r="E6" s="181"/>
      <c r="F6" s="181"/>
      <c r="G6" s="181" t="s">
        <v>209</v>
      </c>
    </row>
    <row r="7" spans="1:8" ht="30" x14ac:dyDescent="0.25">
      <c r="A7" s="180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1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x14ac:dyDescent="0.25">
      <c r="A9" s="53" t="s">
        <v>216</v>
      </c>
      <c r="B9" s="209">
        <v>0</v>
      </c>
      <c r="C9" s="209">
        <v>0</v>
      </c>
      <c r="D9" s="208">
        <v>0</v>
      </c>
      <c r="E9" s="209">
        <v>0</v>
      </c>
      <c r="F9" s="209">
        <v>0</v>
      </c>
      <c r="G9" s="208">
        <v>0</v>
      </c>
      <c r="H9" s="8"/>
    </row>
    <row r="10" spans="1:8" x14ac:dyDescent="0.25">
      <c r="A10" s="53" t="s">
        <v>217</v>
      </c>
      <c r="B10" s="209">
        <v>0</v>
      </c>
      <c r="C10" s="209">
        <v>0</v>
      </c>
      <c r="D10" s="208">
        <v>0</v>
      </c>
      <c r="E10" s="209">
        <v>0</v>
      </c>
      <c r="F10" s="209">
        <v>0</v>
      </c>
      <c r="G10" s="208">
        <v>0</v>
      </c>
    </row>
    <row r="11" spans="1:8" x14ac:dyDescent="0.25">
      <c r="A11" s="53" t="s">
        <v>218</v>
      </c>
      <c r="B11" s="209">
        <v>0</v>
      </c>
      <c r="C11" s="209">
        <v>0</v>
      </c>
      <c r="D11" s="208">
        <v>0</v>
      </c>
      <c r="E11" s="209">
        <v>0</v>
      </c>
      <c r="F11" s="209">
        <v>0</v>
      </c>
      <c r="G11" s="208">
        <v>0</v>
      </c>
    </row>
    <row r="12" spans="1:8" x14ac:dyDescent="0.25">
      <c r="A12" s="53" t="s">
        <v>219</v>
      </c>
      <c r="B12" s="209">
        <v>0</v>
      </c>
      <c r="C12" s="209">
        <v>0</v>
      </c>
      <c r="D12" s="208">
        <v>0</v>
      </c>
      <c r="E12" s="209">
        <v>0</v>
      </c>
      <c r="F12" s="209">
        <v>0</v>
      </c>
      <c r="G12" s="208">
        <v>0</v>
      </c>
    </row>
    <row r="13" spans="1:8" x14ac:dyDescent="0.25">
      <c r="A13" s="53" t="s">
        <v>220</v>
      </c>
      <c r="B13" s="209">
        <v>353000</v>
      </c>
      <c r="C13" s="209">
        <v>308300.96999999997</v>
      </c>
      <c r="D13" s="208">
        <v>661300.97</v>
      </c>
      <c r="E13" s="209">
        <v>661300.97</v>
      </c>
      <c r="F13" s="209">
        <v>661300.97</v>
      </c>
      <c r="G13" s="208">
        <v>308300.96999999997</v>
      </c>
    </row>
    <row r="14" spans="1:8" x14ac:dyDescent="0.25">
      <c r="A14" s="53" t="s">
        <v>221</v>
      </c>
      <c r="B14" s="209">
        <v>0</v>
      </c>
      <c r="C14" s="209">
        <v>0</v>
      </c>
      <c r="D14" s="208">
        <v>0</v>
      </c>
      <c r="E14" s="209">
        <v>0</v>
      </c>
      <c r="F14" s="209">
        <v>0</v>
      </c>
      <c r="G14" s="208">
        <v>0</v>
      </c>
    </row>
    <row r="15" spans="1:8" x14ac:dyDescent="0.25">
      <c r="A15" s="53" t="s">
        <v>222</v>
      </c>
      <c r="B15" s="209">
        <v>76864362</v>
      </c>
      <c r="C15" s="209">
        <v>4138086.04</v>
      </c>
      <c r="D15" s="208">
        <v>81002448.040000007</v>
      </c>
      <c r="E15" s="209">
        <v>81002448.040000007</v>
      </c>
      <c r="F15" s="209">
        <v>81002448.040000007</v>
      </c>
      <c r="G15" s="208">
        <v>4138086.0400000066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0">SUM(C17:C27)</f>
        <v>0</v>
      </c>
      <c r="D16" s="60">
        <f t="shared" si="0"/>
        <v>0</v>
      </c>
      <c r="E16" s="60">
        <f t="shared" si="0"/>
        <v>0</v>
      </c>
      <c r="F16" s="60">
        <f t="shared" si="0"/>
        <v>0</v>
      </c>
      <c r="G16" s="60">
        <f>SUM(G17:G27)</f>
        <v>0</v>
      </c>
    </row>
    <row r="17" spans="1:7" x14ac:dyDescent="0.25">
      <c r="A17" s="63" t="s">
        <v>223</v>
      </c>
      <c r="B17" s="152">
        <v>0</v>
      </c>
      <c r="C17" s="152">
        <v>0</v>
      </c>
      <c r="D17" s="153">
        <f t="shared" ref="D17:D27" si="1">B17+C17</f>
        <v>0</v>
      </c>
      <c r="E17" s="152">
        <v>0</v>
      </c>
      <c r="F17" s="152">
        <v>0</v>
      </c>
      <c r="G17" s="153">
        <f t="shared" ref="G17:G27" si="2">F17-B17</f>
        <v>0</v>
      </c>
    </row>
    <row r="18" spans="1:7" x14ac:dyDescent="0.25">
      <c r="A18" s="63" t="s">
        <v>224</v>
      </c>
      <c r="B18" s="152">
        <v>0</v>
      </c>
      <c r="C18" s="152">
        <v>0</v>
      </c>
      <c r="D18" s="153">
        <f t="shared" si="1"/>
        <v>0</v>
      </c>
      <c r="E18" s="152">
        <v>0</v>
      </c>
      <c r="F18" s="152">
        <v>0</v>
      </c>
      <c r="G18" s="153">
        <f t="shared" si="2"/>
        <v>0</v>
      </c>
    </row>
    <row r="19" spans="1:7" x14ac:dyDescent="0.25">
      <c r="A19" s="63" t="s">
        <v>225</v>
      </c>
      <c r="B19" s="152">
        <v>0</v>
      </c>
      <c r="C19" s="152">
        <v>0</v>
      </c>
      <c r="D19" s="153">
        <f t="shared" si="1"/>
        <v>0</v>
      </c>
      <c r="E19" s="152">
        <v>0</v>
      </c>
      <c r="F19" s="152">
        <v>0</v>
      </c>
      <c r="G19" s="153">
        <f t="shared" si="2"/>
        <v>0</v>
      </c>
    </row>
    <row r="20" spans="1:7" x14ac:dyDescent="0.25">
      <c r="A20" s="63" t="s">
        <v>226</v>
      </c>
      <c r="B20" s="153"/>
      <c r="C20" s="153"/>
      <c r="D20" s="153">
        <f t="shared" si="1"/>
        <v>0</v>
      </c>
      <c r="E20" s="153"/>
      <c r="F20" s="153"/>
      <c r="G20" s="153">
        <f t="shared" si="2"/>
        <v>0</v>
      </c>
    </row>
    <row r="21" spans="1:7" x14ac:dyDescent="0.25">
      <c r="A21" s="63" t="s">
        <v>227</v>
      </c>
      <c r="B21" s="153"/>
      <c r="C21" s="153"/>
      <c r="D21" s="153">
        <f t="shared" si="1"/>
        <v>0</v>
      </c>
      <c r="E21" s="153"/>
      <c r="F21" s="153"/>
      <c r="G21" s="153">
        <f t="shared" si="2"/>
        <v>0</v>
      </c>
    </row>
    <row r="22" spans="1:7" x14ac:dyDescent="0.25">
      <c r="A22" s="63" t="s">
        <v>228</v>
      </c>
      <c r="B22" s="152">
        <v>0</v>
      </c>
      <c r="C22" s="152">
        <v>0</v>
      </c>
      <c r="D22" s="153">
        <f t="shared" si="1"/>
        <v>0</v>
      </c>
      <c r="E22" s="152">
        <v>0</v>
      </c>
      <c r="F22" s="152">
        <v>0</v>
      </c>
      <c r="G22" s="153">
        <f t="shared" si="2"/>
        <v>0</v>
      </c>
    </row>
    <row r="23" spans="1:7" x14ac:dyDescent="0.25">
      <c r="A23" s="63" t="s">
        <v>229</v>
      </c>
      <c r="B23" s="153"/>
      <c r="C23" s="153"/>
      <c r="D23" s="153">
        <f t="shared" si="1"/>
        <v>0</v>
      </c>
      <c r="E23" s="153"/>
      <c r="F23" s="153"/>
      <c r="G23" s="153">
        <f t="shared" si="2"/>
        <v>0</v>
      </c>
    </row>
    <row r="24" spans="1:7" x14ac:dyDescent="0.25">
      <c r="A24" s="63" t="s">
        <v>230</v>
      </c>
      <c r="B24" s="153"/>
      <c r="C24" s="153"/>
      <c r="D24" s="153">
        <f t="shared" si="1"/>
        <v>0</v>
      </c>
      <c r="E24" s="153"/>
      <c r="F24" s="153"/>
      <c r="G24" s="153">
        <f t="shared" si="2"/>
        <v>0</v>
      </c>
    </row>
    <row r="25" spans="1:7" x14ac:dyDescent="0.25">
      <c r="A25" s="63" t="s">
        <v>231</v>
      </c>
      <c r="B25" s="152">
        <v>0</v>
      </c>
      <c r="C25" s="152">
        <v>0</v>
      </c>
      <c r="D25" s="153">
        <f t="shared" si="1"/>
        <v>0</v>
      </c>
      <c r="E25" s="152">
        <v>0</v>
      </c>
      <c r="F25" s="152">
        <v>0</v>
      </c>
      <c r="G25" s="153">
        <f t="shared" si="2"/>
        <v>0</v>
      </c>
    </row>
    <row r="26" spans="1:7" x14ac:dyDescent="0.25">
      <c r="A26" s="63" t="s">
        <v>232</v>
      </c>
      <c r="B26" s="152">
        <v>0</v>
      </c>
      <c r="C26" s="152">
        <v>0</v>
      </c>
      <c r="D26" s="153">
        <f t="shared" si="1"/>
        <v>0</v>
      </c>
      <c r="E26" s="152">
        <v>0</v>
      </c>
      <c r="F26" s="152">
        <v>0</v>
      </c>
      <c r="G26" s="153">
        <f t="shared" si="2"/>
        <v>0</v>
      </c>
    </row>
    <row r="27" spans="1:7" x14ac:dyDescent="0.25">
      <c r="A27" s="63" t="s">
        <v>233</v>
      </c>
      <c r="B27" s="152">
        <v>0</v>
      </c>
      <c r="C27" s="152">
        <v>0</v>
      </c>
      <c r="D27" s="153">
        <f t="shared" si="1"/>
        <v>0</v>
      </c>
      <c r="E27" s="152">
        <v>0</v>
      </c>
      <c r="F27" s="152">
        <v>0</v>
      </c>
      <c r="G27" s="153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152">
        <v>0</v>
      </c>
      <c r="C29" s="152">
        <v>0</v>
      </c>
      <c r="D29" s="153">
        <f t="shared" ref="D29:D33" si="4">B29+C29</f>
        <v>0</v>
      </c>
      <c r="E29" s="152">
        <v>0</v>
      </c>
      <c r="F29" s="152">
        <v>0</v>
      </c>
      <c r="G29" s="153">
        <f t="shared" ref="G29:G34" si="5">F29-B29</f>
        <v>0</v>
      </c>
    </row>
    <row r="30" spans="1:7" x14ac:dyDescent="0.25">
      <c r="A30" s="63" t="s">
        <v>236</v>
      </c>
      <c r="B30" s="152">
        <v>0</v>
      </c>
      <c r="C30" s="152">
        <v>0</v>
      </c>
      <c r="D30" s="153">
        <f t="shared" si="4"/>
        <v>0</v>
      </c>
      <c r="E30" s="152">
        <v>0</v>
      </c>
      <c r="F30" s="152">
        <v>0</v>
      </c>
      <c r="G30" s="153">
        <f t="shared" si="5"/>
        <v>0</v>
      </c>
    </row>
    <row r="31" spans="1:7" x14ac:dyDescent="0.25">
      <c r="A31" s="63" t="s">
        <v>237</v>
      </c>
      <c r="B31" s="152">
        <v>0</v>
      </c>
      <c r="C31" s="152">
        <v>0</v>
      </c>
      <c r="D31" s="153">
        <f t="shared" si="4"/>
        <v>0</v>
      </c>
      <c r="E31" s="152">
        <v>0</v>
      </c>
      <c r="F31" s="152">
        <v>0</v>
      </c>
      <c r="G31" s="153">
        <f t="shared" si="5"/>
        <v>0</v>
      </c>
    </row>
    <row r="32" spans="1:7" x14ac:dyDescent="0.25">
      <c r="A32" s="63" t="s">
        <v>238</v>
      </c>
      <c r="B32" s="152">
        <v>0</v>
      </c>
      <c r="C32" s="152">
        <v>0</v>
      </c>
      <c r="D32" s="153">
        <f t="shared" si="4"/>
        <v>0</v>
      </c>
      <c r="E32" s="152">
        <v>0</v>
      </c>
      <c r="F32" s="152">
        <v>0</v>
      </c>
      <c r="G32" s="153">
        <f t="shared" si="5"/>
        <v>0</v>
      </c>
    </row>
    <row r="33" spans="1:8" x14ac:dyDescent="0.25">
      <c r="A33" s="63" t="s">
        <v>239</v>
      </c>
      <c r="B33" s="152">
        <v>0</v>
      </c>
      <c r="C33" s="152">
        <v>0</v>
      </c>
      <c r="D33" s="153">
        <f t="shared" si="4"/>
        <v>0</v>
      </c>
      <c r="E33" s="152">
        <v>0</v>
      </c>
      <c r="F33" s="152">
        <v>0</v>
      </c>
      <c r="G33" s="153">
        <f t="shared" si="5"/>
        <v>0</v>
      </c>
    </row>
    <row r="34" spans="1:8" x14ac:dyDescent="0.25">
      <c r="A34" s="53" t="s">
        <v>240</v>
      </c>
      <c r="B34" s="152">
        <v>0</v>
      </c>
      <c r="C34" s="152">
        <v>0</v>
      </c>
      <c r="D34" s="153">
        <f>B34+C34</f>
        <v>0</v>
      </c>
      <c r="E34" s="152">
        <v>0</v>
      </c>
      <c r="F34" s="152">
        <v>0</v>
      </c>
      <c r="G34" s="153">
        <f t="shared" si="5"/>
        <v>0</v>
      </c>
    </row>
    <row r="35" spans="1:8" x14ac:dyDescent="0.25">
      <c r="A35" s="53" t="s">
        <v>241</v>
      </c>
      <c r="B35" s="60">
        <f>B36</f>
        <v>0</v>
      </c>
      <c r="C35" s="60">
        <f t="shared" ref="C35:F35" si="6">C36</f>
        <v>0</v>
      </c>
      <c r="D35" s="60">
        <f t="shared" si="6"/>
        <v>0</v>
      </c>
      <c r="E35" s="60">
        <f t="shared" si="6"/>
        <v>0</v>
      </c>
      <c r="F35" s="60">
        <f t="shared" si="6"/>
        <v>0</v>
      </c>
      <c r="G35" s="60">
        <f>G36</f>
        <v>0</v>
      </c>
    </row>
    <row r="36" spans="1:8" x14ac:dyDescent="0.25">
      <c r="A36" s="63" t="s">
        <v>242</v>
      </c>
      <c r="B36" s="152">
        <v>0</v>
      </c>
      <c r="C36" s="152">
        <v>0</v>
      </c>
      <c r="D36" s="153">
        <f>B36+C36</f>
        <v>0</v>
      </c>
      <c r="E36" s="152">
        <v>0</v>
      </c>
      <c r="F36" s="152">
        <v>0</v>
      </c>
      <c r="G36" s="153">
        <f t="shared" ref="G36" si="7"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8">C38+C39</f>
        <v>0</v>
      </c>
      <c r="D37" s="60">
        <f t="shared" si="8"/>
        <v>0</v>
      </c>
      <c r="E37" s="60">
        <f t="shared" si="8"/>
        <v>0</v>
      </c>
      <c r="F37" s="60">
        <f t="shared" si="8"/>
        <v>0</v>
      </c>
      <c r="G37" s="60">
        <f t="shared" si="8"/>
        <v>0</v>
      </c>
    </row>
    <row r="38" spans="1:8" x14ac:dyDescent="0.25">
      <c r="A38" s="63" t="s">
        <v>244</v>
      </c>
      <c r="B38" s="153"/>
      <c r="C38" s="153"/>
      <c r="D38" s="153">
        <f>B38+C38</f>
        <v>0</v>
      </c>
      <c r="E38" s="153"/>
      <c r="F38" s="153"/>
      <c r="G38" s="153">
        <f t="shared" ref="G38:G39" si="9">F38-B38</f>
        <v>0</v>
      </c>
    </row>
    <row r="39" spans="1:8" x14ac:dyDescent="0.25">
      <c r="A39" s="63" t="s">
        <v>245</v>
      </c>
      <c r="B39" s="153"/>
      <c r="C39" s="153"/>
      <c r="D39" s="153">
        <f>B39+C39</f>
        <v>0</v>
      </c>
      <c r="E39" s="153"/>
      <c r="F39" s="153"/>
      <c r="G39" s="153">
        <f t="shared" si="9"/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77217362</v>
      </c>
      <c r="C41" s="61">
        <f t="shared" ref="C41:E41" si="10">SUM(C9,C10,C11,C12,C13,C14,C15,C16,C28,C34,C35,C37)</f>
        <v>4446387.01</v>
      </c>
      <c r="D41" s="61">
        <f t="shared" si="10"/>
        <v>81663749.010000005</v>
      </c>
      <c r="E41" s="61">
        <f t="shared" si="10"/>
        <v>81663749.010000005</v>
      </c>
      <c r="F41" s="61">
        <f>SUM(F9,F10,F11,F12,F13,F14,F15,F16,F28,F34,F35,F37)</f>
        <v>81663749.010000005</v>
      </c>
      <c r="G41" s="61">
        <f>SUM(G9,G10,G11,G12,G13,G14,G15,G16,G28,G34,G35,G37)</f>
        <v>4446387.0100000063</v>
      </c>
    </row>
    <row r="42" spans="1:8" x14ac:dyDescent="0.25">
      <c r="A42" s="55" t="s">
        <v>246</v>
      </c>
      <c r="B42" s="128"/>
      <c r="C42" s="128"/>
      <c r="D42" s="128"/>
      <c r="E42" s="128"/>
      <c r="F42" s="128"/>
      <c r="G42" s="61">
        <f>IF(G41&gt;0,G41,0)</f>
        <v>4446387.0100000063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11">SUM(C46:C53)</f>
        <v>0</v>
      </c>
      <c r="D45" s="60">
        <f t="shared" si="11"/>
        <v>0</v>
      </c>
      <c r="E45" s="60">
        <f t="shared" si="11"/>
        <v>0</v>
      </c>
      <c r="F45" s="60">
        <f t="shared" si="11"/>
        <v>0</v>
      </c>
      <c r="G45" s="60">
        <f t="shared" si="11"/>
        <v>0</v>
      </c>
    </row>
    <row r="46" spans="1:8" x14ac:dyDescent="0.25">
      <c r="A46" s="69" t="s">
        <v>249</v>
      </c>
      <c r="B46" s="153"/>
      <c r="C46" s="153"/>
      <c r="D46" s="153">
        <f>B46+C46</f>
        <v>0</v>
      </c>
      <c r="E46" s="153"/>
      <c r="F46" s="153"/>
      <c r="G46" s="153">
        <f>F46-B46</f>
        <v>0</v>
      </c>
    </row>
    <row r="47" spans="1:8" x14ac:dyDescent="0.25">
      <c r="A47" s="69" t="s">
        <v>250</v>
      </c>
      <c r="B47" s="153"/>
      <c r="C47" s="153"/>
      <c r="D47" s="153">
        <f t="shared" ref="D47:D53" si="12">B47+C47</f>
        <v>0</v>
      </c>
      <c r="E47" s="153"/>
      <c r="F47" s="153"/>
      <c r="G47" s="153">
        <f t="shared" ref="G47:G48" si="13">F47-B47</f>
        <v>0</v>
      </c>
    </row>
    <row r="48" spans="1:8" x14ac:dyDescent="0.25">
      <c r="A48" s="69" t="s">
        <v>251</v>
      </c>
      <c r="B48" s="152">
        <v>0</v>
      </c>
      <c r="C48" s="152">
        <v>0</v>
      </c>
      <c r="D48" s="153">
        <f t="shared" si="12"/>
        <v>0</v>
      </c>
      <c r="E48" s="152">
        <v>0</v>
      </c>
      <c r="F48" s="152">
        <v>0</v>
      </c>
      <c r="G48" s="153">
        <f t="shared" si="13"/>
        <v>0</v>
      </c>
    </row>
    <row r="49" spans="1:7" ht="30" x14ac:dyDescent="0.25">
      <c r="A49" s="69" t="s">
        <v>252</v>
      </c>
      <c r="B49" s="152">
        <v>0</v>
      </c>
      <c r="C49" s="152">
        <v>0</v>
      </c>
      <c r="D49" s="153">
        <f t="shared" si="12"/>
        <v>0</v>
      </c>
      <c r="E49" s="152">
        <v>0</v>
      </c>
      <c r="F49" s="152">
        <v>0</v>
      </c>
      <c r="G49" s="153">
        <f>F49-B49</f>
        <v>0</v>
      </c>
    </row>
    <row r="50" spans="1:7" x14ac:dyDescent="0.25">
      <c r="A50" s="69" t="s">
        <v>253</v>
      </c>
      <c r="B50" s="153"/>
      <c r="C50" s="153"/>
      <c r="D50" s="153">
        <f t="shared" si="12"/>
        <v>0</v>
      </c>
      <c r="E50" s="153"/>
      <c r="F50" s="153"/>
      <c r="G50" s="153">
        <f t="shared" ref="G50:G53" si="14">F50-B50</f>
        <v>0</v>
      </c>
    </row>
    <row r="51" spans="1:7" x14ac:dyDescent="0.25">
      <c r="A51" s="69" t="s">
        <v>254</v>
      </c>
      <c r="B51" s="153"/>
      <c r="C51" s="153"/>
      <c r="D51" s="153">
        <f t="shared" si="12"/>
        <v>0</v>
      </c>
      <c r="E51" s="153"/>
      <c r="F51" s="153"/>
      <c r="G51" s="153">
        <f t="shared" si="14"/>
        <v>0</v>
      </c>
    </row>
    <row r="52" spans="1:7" x14ac:dyDescent="0.25">
      <c r="A52" s="48" t="s">
        <v>255</v>
      </c>
      <c r="B52" s="153"/>
      <c r="C52" s="153"/>
      <c r="D52" s="153">
        <f t="shared" si="12"/>
        <v>0</v>
      </c>
      <c r="E52" s="153"/>
      <c r="F52" s="153"/>
      <c r="G52" s="153">
        <f t="shared" si="14"/>
        <v>0</v>
      </c>
    </row>
    <row r="53" spans="1:7" x14ac:dyDescent="0.25">
      <c r="A53" s="63" t="s">
        <v>256</v>
      </c>
      <c r="B53" s="153"/>
      <c r="C53" s="153"/>
      <c r="D53" s="153">
        <f t="shared" si="12"/>
        <v>0</v>
      </c>
      <c r="E53" s="153"/>
      <c r="F53" s="153"/>
      <c r="G53" s="153">
        <f t="shared" si="14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5">SUM(C55:C58)</f>
        <v>0</v>
      </c>
      <c r="D54" s="60">
        <f t="shared" si="15"/>
        <v>0</v>
      </c>
      <c r="E54" s="60">
        <f t="shared" si="15"/>
        <v>0</v>
      </c>
      <c r="F54" s="60">
        <f t="shared" si="15"/>
        <v>0</v>
      </c>
      <c r="G54" s="60">
        <f t="shared" si="15"/>
        <v>0</v>
      </c>
    </row>
    <row r="55" spans="1:7" x14ac:dyDescent="0.25">
      <c r="A55" s="48" t="s">
        <v>258</v>
      </c>
      <c r="B55" s="153"/>
      <c r="C55" s="153"/>
      <c r="D55" s="153">
        <f t="shared" ref="D55:D58" si="16">B55+C55</f>
        <v>0</v>
      </c>
      <c r="E55" s="153"/>
      <c r="F55" s="153"/>
      <c r="G55" s="153">
        <f t="shared" ref="G55:G58" si="17">F55-B55</f>
        <v>0</v>
      </c>
    </row>
    <row r="56" spans="1:7" x14ac:dyDescent="0.25">
      <c r="A56" s="69" t="s">
        <v>259</v>
      </c>
      <c r="B56" s="153"/>
      <c r="C56" s="153"/>
      <c r="D56" s="153">
        <f t="shared" si="16"/>
        <v>0</v>
      </c>
      <c r="E56" s="153"/>
      <c r="F56" s="153"/>
      <c r="G56" s="153">
        <f t="shared" si="17"/>
        <v>0</v>
      </c>
    </row>
    <row r="57" spans="1:7" x14ac:dyDescent="0.25">
      <c r="A57" s="69" t="s">
        <v>260</v>
      </c>
      <c r="B57" s="153"/>
      <c r="C57" s="153"/>
      <c r="D57" s="153">
        <f t="shared" si="16"/>
        <v>0</v>
      </c>
      <c r="E57" s="153"/>
      <c r="F57" s="153"/>
      <c r="G57" s="153">
        <f t="shared" si="17"/>
        <v>0</v>
      </c>
    </row>
    <row r="58" spans="1:7" x14ac:dyDescent="0.25">
      <c r="A58" s="48" t="s">
        <v>261</v>
      </c>
      <c r="B58" s="152">
        <v>0</v>
      </c>
      <c r="C58" s="152">
        <v>0</v>
      </c>
      <c r="D58" s="153">
        <f t="shared" si="16"/>
        <v>0</v>
      </c>
      <c r="E58" s="152">
        <v>0</v>
      </c>
      <c r="F58" s="152">
        <v>0</v>
      </c>
      <c r="G58" s="153">
        <f t="shared" si="17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8">SUM(C60:C61)</f>
        <v>0</v>
      </c>
      <c r="D59" s="60">
        <f t="shared" si="18"/>
        <v>0</v>
      </c>
      <c r="E59" s="60">
        <f t="shared" si="18"/>
        <v>0</v>
      </c>
      <c r="F59" s="60">
        <f t="shared" si="18"/>
        <v>0</v>
      </c>
      <c r="G59" s="60">
        <f t="shared" si="18"/>
        <v>0</v>
      </c>
    </row>
    <row r="60" spans="1:7" x14ac:dyDescent="0.25">
      <c r="A60" s="69" t="s">
        <v>263</v>
      </c>
      <c r="B60" s="152">
        <v>0</v>
      </c>
      <c r="C60" s="152">
        <v>0</v>
      </c>
      <c r="D60" s="153">
        <f t="shared" ref="D60:D63" si="19">B60+C60</f>
        <v>0</v>
      </c>
      <c r="E60" s="152">
        <v>0</v>
      </c>
      <c r="F60" s="152">
        <v>0</v>
      </c>
      <c r="G60" s="153">
        <f t="shared" ref="G60:G63" si="20">F60-B60</f>
        <v>0</v>
      </c>
    </row>
    <row r="61" spans="1:7" x14ac:dyDescent="0.25">
      <c r="A61" s="69" t="s">
        <v>264</v>
      </c>
      <c r="B61" s="152">
        <v>0</v>
      </c>
      <c r="C61" s="152">
        <v>0</v>
      </c>
      <c r="D61" s="153">
        <f t="shared" si="19"/>
        <v>0</v>
      </c>
      <c r="E61" s="152">
        <v>0</v>
      </c>
      <c r="F61" s="152">
        <v>0</v>
      </c>
      <c r="G61" s="153">
        <f t="shared" si="20"/>
        <v>0</v>
      </c>
    </row>
    <row r="62" spans="1:7" x14ac:dyDescent="0.25">
      <c r="A62" s="53" t="s">
        <v>265</v>
      </c>
      <c r="B62" s="152">
        <v>0</v>
      </c>
      <c r="C62" s="152">
        <v>0</v>
      </c>
      <c r="D62" s="153">
        <f t="shared" si="19"/>
        <v>0</v>
      </c>
      <c r="E62" s="152">
        <v>0</v>
      </c>
      <c r="F62" s="152">
        <v>0</v>
      </c>
      <c r="G62" s="153">
        <f t="shared" si="20"/>
        <v>0</v>
      </c>
    </row>
    <row r="63" spans="1:7" x14ac:dyDescent="0.25">
      <c r="A63" s="53" t="s">
        <v>266</v>
      </c>
      <c r="B63" s="152">
        <v>0</v>
      </c>
      <c r="C63" s="152">
        <v>0</v>
      </c>
      <c r="D63" s="153">
        <f t="shared" si="19"/>
        <v>0</v>
      </c>
      <c r="E63" s="152">
        <v>0</v>
      </c>
      <c r="F63" s="153"/>
      <c r="G63" s="153">
        <f t="shared" si="20"/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21">C45+C54+C59+C62+C63</f>
        <v>0</v>
      </c>
      <c r="D65" s="61">
        <f t="shared" si="21"/>
        <v>0</v>
      </c>
      <c r="E65" s="61">
        <f t="shared" si="21"/>
        <v>0</v>
      </c>
      <c r="F65" s="61">
        <f t="shared" si="21"/>
        <v>0</v>
      </c>
      <c r="G65" s="61">
        <f t="shared" si="21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22">C68</f>
        <v>0</v>
      </c>
      <c r="D67" s="61">
        <f t="shared" si="22"/>
        <v>0</v>
      </c>
      <c r="E67" s="61">
        <f t="shared" si="22"/>
        <v>0</v>
      </c>
      <c r="F67" s="61">
        <f t="shared" si="22"/>
        <v>0</v>
      </c>
      <c r="G67" s="61">
        <f t="shared" si="22"/>
        <v>0</v>
      </c>
    </row>
    <row r="68" spans="1:7" x14ac:dyDescent="0.25">
      <c r="A68" s="53" t="s">
        <v>269</v>
      </c>
      <c r="B68" s="152">
        <v>0</v>
      </c>
      <c r="C68" s="152">
        <v>0</v>
      </c>
      <c r="D68" s="153">
        <f>B68+C68</f>
        <v>0</v>
      </c>
      <c r="E68" s="152">
        <v>0</v>
      </c>
      <c r="F68" s="152">
        <v>0</v>
      </c>
      <c r="G68" s="153">
        <f t="shared" ref="G68" si="23"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77217362</v>
      </c>
      <c r="C70" s="61">
        <f t="shared" ref="C70:G70" si="24">C41+C65+C67</f>
        <v>4446387.01</v>
      </c>
      <c r="D70" s="61">
        <f t="shared" si="24"/>
        <v>81663749.010000005</v>
      </c>
      <c r="E70" s="61">
        <f t="shared" si="24"/>
        <v>81663749.010000005</v>
      </c>
      <c r="F70" s="61">
        <f t="shared" si="24"/>
        <v>81663749.010000005</v>
      </c>
      <c r="G70" s="61">
        <f t="shared" si="24"/>
        <v>4446387.0100000063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29" t="s">
        <v>272</v>
      </c>
      <c r="B73" s="152">
        <v>0</v>
      </c>
      <c r="C73" s="152">
        <v>0</v>
      </c>
      <c r="D73" s="153">
        <f t="shared" ref="D73:D74" si="25">B73+C73</f>
        <v>0</v>
      </c>
      <c r="E73" s="152">
        <v>0</v>
      </c>
      <c r="F73" s="152">
        <v>0</v>
      </c>
      <c r="G73" s="153">
        <f t="shared" ref="G73:G74" si="26">F73-B73</f>
        <v>0</v>
      </c>
    </row>
    <row r="74" spans="1:7" ht="30" x14ac:dyDescent="0.25">
      <c r="A74" s="129" t="s">
        <v>273</v>
      </c>
      <c r="B74" s="152">
        <v>0</v>
      </c>
      <c r="C74" s="152">
        <v>0</v>
      </c>
      <c r="D74" s="153">
        <f t="shared" si="25"/>
        <v>0</v>
      </c>
      <c r="E74" s="152">
        <v>0</v>
      </c>
      <c r="F74" s="152">
        <v>0</v>
      </c>
      <c r="G74" s="153">
        <f t="shared" si="26"/>
        <v>0</v>
      </c>
    </row>
    <row r="75" spans="1:7" x14ac:dyDescent="0.25">
      <c r="A75" s="119" t="s">
        <v>274</v>
      </c>
      <c r="B75" s="61">
        <f>B73+B74</f>
        <v>0</v>
      </c>
      <c r="C75" s="61">
        <f t="shared" ref="C75:G75" si="27">C73+C74</f>
        <v>0</v>
      </c>
      <c r="D75" s="61">
        <f t="shared" si="27"/>
        <v>0</v>
      </c>
      <c r="E75" s="61">
        <f t="shared" si="27"/>
        <v>0</v>
      </c>
      <c r="F75" s="61">
        <f t="shared" si="27"/>
        <v>0</v>
      </c>
      <c r="G75" s="61">
        <f t="shared" si="27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353000</v>
      </c>
      <c r="Q7" s="18">
        <f>'Formato 5'!C13</f>
        <v>308300.96999999997</v>
      </c>
      <c r="R7" s="18">
        <f>'Formato 5'!D13</f>
        <v>661300.97</v>
      </c>
      <c r="S7" s="18">
        <f>'Formato 5'!E13</f>
        <v>661300.97</v>
      </c>
      <c r="T7" s="18">
        <f>'Formato 5'!F13</f>
        <v>661300.97</v>
      </c>
      <c r="U7" s="18">
        <f>'Formato 5'!G13</f>
        <v>308300.96999999997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76864362</v>
      </c>
      <c r="Q9" s="18">
        <f>'Formato 5'!C15</f>
        <v>4138086.04</v>
      </c>
      <c r="R9" s="18">
        <f>'Formato 5'!D15</f>
        <v>81002448.040000007</v>
      </c>
      <c r="S9" s="18">
        <f>'Formato 5'!E15</f>
        <v>81002448.040000007</v>
      </c>
      <c r="T9" s="18">
        <f>'Formato 5'!F15</f>
        <v>81002448.040000007</v>
      </c>
      <c r="U9" s="18">
        <f>'Formato 5'!G15</f>
        <v>4138086.0400000066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77217362</v>
      </c>
      <c r="Q34">
        <f>'Formato 5'!C41</f>
        <v>4446387.01</v>
      </c>
      <c r="R34">
        <f>'Formato 5'!D41</f>
        <v>81663749.010000005</v>
      </c>
      <c r="S34">
        <f>'Formato 5'!E41</f>
        <v>81663749.010000005</v>
      </c>
      <c r="T34">
        <f>'Formato 5'!F41</f>
        <v>81663749.010000005</v>
      </c>
      <c r="U34">
        <f>'Formato 5'!G41</f>
        <v>4446387.0100000063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4446387.0100000063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45" zoomScale="90" zoomScaleNormal="90" zoomScalePageLayoutView="90" workbookViewId="0">
      <selection activeCell="B63" sqref="B63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3" t="s">
        <v>3285</v>
      </c>
      <c r="B1" s="182"/>
      <c r="C1" s="182"/>
      <c r="D1" s="182"/>
      <c r="E1" s="182"/>
      <c r="F1" s="182"/>
      <c r="G1" s="182"/>
    </row>
    <row r="2" spans="1:7" x14ac:dyDescent="0.25">
      <c r="A2" s="186" t="str">
        <f>ENTE_PUBLICO_A</f>
        <v>ORGANISMO: JUNTA MUNICIPAL DE AGUA POTABLE Y ALCANTARILLADO DE CORTAZAR, GTO., Gobierno del Estado de Guanajuato (a)</v>
      </c>
      <c r="B2" s="186"/>
      <c r="C2" s="186"/>
      <c r="D2" s="186"/>
      <c r="E2" s="186"/>
      <c r="F2" s="186"/>
      <c r="G2" s="186"/>
    </row>
    <row r="3" spans="1:7" x14ac:dyDescent="0.25">
      <c r="A3" s="187" t="s">
        <v>277</v>
      </c>
      <c r="B3" s="187"/>
      <c r="C3" s="187"/>
      <c r="D3" s="187"/>
      <c r="E3" s="187"/>
      <c r="F3" s="187"/>
      <c r="G3" s="187"/>
    </row>
    <row r="4" spans="1:7" x14ac:dyDescent="0.25">
      <c r="A4" s="187" t="s">
        <v>278</v>
      </c>
      <c r="B4" s="187"/>
      <c r="C4" s="187"/>
      <c r="D4" s="187"/>
      <c r="E4" s="187"/>
      <c r="F4" s="187"/>
      <c r="G4" s="187"/>
    </row>
    <row r="5" spans="1:7" x14ac:dyDescent="0.25">
      <c r="A5" s="188" t="str">
        <f>TRIMESTRE</f>
        <v>Del 1 de enero al 31 de diciembre de 2022 (b)</v>
      </c>
      <c r="B5" s="188"/>
      <c r="C5" s="188"/>
      <c r="D5" s="188"/>
      <c r="E5" s="188"/>
      <c r="F5" s="188"/>
      <c r="G5" s="188"/>
    </row>
    <row r="6" spans="1:7" x14ac:dyDescent="0.25">
      <c r="A6" s="180" t="s">
        <v>118</v>
      </c>
      <c r="B6" s="180"/>
      <c r="C6" s="180"/>
      <c r="D6" s="180"/>
      <c r="E6" s="180"/>
      <c r="F6" s="180"/>
      <c r="G6" s="180"/>
    </row>
    <row r="7" spans="1:7" ht="15" customHeight="1" x14ac:dyDescent="0.25">
      <c r="A7" s="184" t="s">
        <v>0</v>
      </c>
      <c r="B7" s="184" t="s">
        <v>279</v>
      </c>
      <c r="C7" s="184"/>
      <c r="D7" s="184"/>
      <c r="E7" s="184"/>
      <c r="F7" s="184"/>
      <c r="G7" s="185" t="s">
        <v>280</v>
      </c>
    </row>
    <row r="8" spans="1:7" ht="30" x14ac:dyDescent="0.25">
      <c r="A8" s="184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4"/>
    </row>
    <row r="9" spans="1:7" x14ac:dyDescent="0.25">
      <c r="A9" s="82" t="s">
        <v>285</v>
      </c>
      <c r="B9" s="79">
        <f>SUM(B10,B18,B28,B38,B48,B58,B62,B71,B75)</f>
        <v>77217362</v>
      </c>
      <c r="C9" s="79">
        <f t="shared" ref="C9:G9" si="0">SUM(C10,C18,C28,C38,C48,C58,C62,C71,C75)</f>
        <v>4936171.01</v>
      </c>
      <c r="D9" s="79">
        <f t="shared" si="0"/>
        <v>82153533.00999999</v>
      </c>
      <c r="E9" s="79">
        <f t="shared" si="0"/>
        <v>62855075.669999994</v>
      </c>
      <c r="F9" s="79">
        <f t="shared" si="0"/>
        <v>62271646.18999999</v>
      </c>
      <c r="G9" s="79">
        <f t="shared" si="0"/>
        <v>19298457.340000004</v>
      </c>
    </row>
    <row r="10" spans="1:7" x14ac:dyDescent="0.25">
      <c r="A10" s="83" t="s">
        <v>286</v>
      </c>
      <c r="B10" s="80">
        <f>SUM(B11:B17)</f>
        <v>30873769</v>
      </c>
      <c r="C10" s="80">
        <f t="shared" ref="C10:F10" si="1">SUM(C11:C17)</f>
        <v>1554.2400000001071</v>
      </c>
      <c r="D10" s="80">
        <f t="shared" si="1"/>
        <v>30875323.239999998</v>
      </c>
      <c r="E10" s="80">
        <f t="shared" si="1"/>
        <v>27078990.149999999</v>
      </c>
      <c r="F10" s="80">
        <f t="shared" si="1"/>
        <v>26596725.219999999</v>
      </c>
      <c r="G10" s="80">
        <f>SUM(G11:G17)</f>
        <v>3796333.0900000012</v>
      </c>
    </row>
    <row r="11" spans="1:7" x14ac:dyDescent="0.25">
      <c r="A11" s="84" t="s">
        <v>287</v>
      </c>
      <c r="B11" s="211">
        <v>15760788</v>
      </c>
      <c r="C11" s="211">
        <v>302159.71000000002</v>
      </c>
      <c r="D11" s="210">
        <v>16062947.710000001</v>
      </c>
      <c r="E11" s="211">
        <v>14885251.939999999</v>
      </c>
      <c r="F11" s="211">
        <v>14885251.939999999</v>
      </c>
      <c r="G11" s="210">
        <v>1177695.7700000014</v>
      </c>
    </row>
    <row r="12" spans="1:7" x14ac:dyDescent="0.25">
      <c r="A12" s="84" t="s">
        <v>288</v>
      </c>
      <c r="B12" s="211">
        <v>1190766</v>
      </c>
      <c r="C12" s="211">
        <v>0</v>
      </c>
      <c r="D12" s="210">
        <v>1190766</v>
      </c>
      <c r="E12" s="211">
        <v>607933.54</v>
      </c>
      <c r="F12" s="211">
        <v>607933.54</v>
      </c>
      <c r="G12" s="210">
        <v>582832.46</v>
      </c>
    </row>
    <row r="13" spans="1:7" x14ac:dyDescent="0.25">
      <c r="A13" s="84" t="s">
        <v>289</v>
      </c>
      <c r="B13" s="211">
        <v>3805872</v>
      </c>
      <c r="C13" s="211">
        <v>222922.11</v>
      </c>
      <c r="D13" s="210">
        <v>4028794.11</v>
      </c>
      <c r="E13" s="211">
        <v>3301156.56</v>
      </c>
      <c r="F13" s="211">
        <v>3301156.56</v>
      </c>
      <c r="G13" s="210">
        <v>727637.54999999981</v>
      </c>
    </row>
    <row r="14" spans="1:7" x14ac:dyDescent="0.25">
      <c r="A14" s="84" t="s">
        <v>290</v>
      </c>
      <c r="B14" s="211">
        <v>4000830</v>
      </c>
      <c r="C14" s="211">
        <v>236352.29</v>
      </c>
      <c r="D14" s="210">
        <v>4237182.29</v>
      </c>
      <c r="E14" s="211">
        <v>3912143.43</v>
      </c>
      <c r="F14" s="211">
        <v>3429878.5</v>
      </c>
      <c r="G14" s="210">
        <v>325038.85999999987</v>
      </c>
    </row>
    <row r="15" spans="1:7" x14ac:dyDescent="0.25">
      <c r="A15" s="84" t="s">
        <v>291</v>
      </c>
      <c r="B15" s="211">
        <v>5065513</v>
      </c>
      <c r="C15" s="211">
        <v>59620.13</v>
      </c>
      <c r="D15" s="210">
        <v>5125133.13</v>
      </c>
      <c r="E15" s="211">
        <v>4372504.68</v>
      </c>
      <c r="F15" s="211">
        <v>4372504.68</v>
      </c>
      <c r="G15" s="210">
        <v>752628.45000000019</v>
      </c>
    </row>
    <row r="16" spans="1:7" x14ac:dyDescent="0.25">
      <c r="A16" s="84" t="s">
        <v>292</v>
      </c>
      <c r="B16" s="211">
        <v>1050000</v>
      </c>
      <c r="C16" s="211">
        <v>-819500</v>
      </c>
      <c r="D16" s="210">
        <v>230500</v>
      </c>
      <c r="E16" s="211">
        <v>0</v>
      </c>
      <c r="F16" s="211">
        <v>0</v>
      </c>
      <c r="G16" s="210">
        <v>230500</v>
      </c>
    </row>
    <row r="17" spans="1:7" x14ac:dyDescent="0.25">
      <c r="A17" s="84" t="s">
        <v>293</v>
      </c>
      <c r="B17" s="210"/>
      <c r="C17" s="210"/>
      <c r="D17" s="210">
        <v>0</v>
      </c>
      <c r="E17" s="210"/>
      <c r="F17" s="210"/>
      <c r="G17" s="210">
        <v>0</v>
      </c>
    </row>
    <row r="18" spans="1:7" x14ac:dyDescent="0.25">
      <c r="A18" s="83" t="s">
        <v>294</v>
      </c>
      <c r="B18" s="80">
        <f>SUM(B19:B27)</f>
        <v>9540894</v>
      </c>
      <c r="C18" s="80">
        <f t="shared" ref="C18:F18" si="2">SUM(C19:C27)</f>
        <v>-327450.2</v>
      </c>
      <c r="D18" s="80">
        <f t="shared" si="2"/>
        <v>9213443.8000000007</v>
      </c>
      <c r="E18" s="80">
        <f t="shared" si="2"/>
        <v>8201164.2699999986</v>
      </c>
      <c r="F18" s="80">
        <f t="shared" si="2"/>
        <v>8201164.2699999986</v>
      </c>
      <c r="G18" s="80">
        <f>SUM(G19:G27)</f>
        <v>1012279.5300000008</v>
      </c>
    </row>
    <row r="19" spans="1:7" x14ac:dyDescent="0.25">
      <c r="A19" s="84" t="s">
        <v>295</v>
      </c>
      <c r="B19" s="213">
        <v>771536</v>
      </c>
      <c r="C19" s="213">
        <v>-122243.34</v>
      </c>
      <c r="D19" s="212">
        <v>649292.66</v>
      </c>
      <c r="E19" s="213">
        <v>456166.79</v>
      </c>
      <c r="F19" s="213">
        <v>456166.79</v>
      </c>
      <c r="G19" s="212">
        <v>193125.87000000005</v>
      </c>
    </row>
    <row r="20" spans="1:7" x14ac:dyDescent="0.25">
      <c r="A20" s="84" t="s">
        <v>296</v>
      </c>
      <c r="B20" s="213">
        <v>180079</v>
      </c>
      <c r="C20" s="213">
        <v>13500</v>
      </c>
      <c r="D20" s="212">
        <v>193579</v>
      </c>
      <c r="E20" s="213">
        <v>164334.60999999999</v>
      </c>
      <c r="F20" s="213">
        <v>164334.60999999999</v>
      </c>
      <c r="G20" s="212">
        <v>29244.390000000014</v>
      </c>
    </row>
    <row r="21" spans="1:7" x14ac:dyDescent="0.25">
      <c r="A21" s="84" t="s">
        <v>297</v>
      </c>
      <c r="B21" s="212"/>
      <c r="C21" s="212"/>
      <c r="D21" s="212">
        <v>0</v>
      </c>
      <c r="E21" s="212"/>
      <c r="F21" s="212"/>
      <c r="G21" s="212">
        <v>0</v>
      </c>
    </row>
    <row r="22" spans="1:7" x14ac:dyDescent="0.25">
      <c r="A22" s="84" t="s">
        <v>298</v>
      </c>
      <c r="B22" s="213">
        <v>4808401</v>
      </c>
      <c r="C22" s="213">
        <v>-161434.56</v>
      </c>
      <c r="D22" s="212">
        <v>4646966.4400000004</v>
      </c>
      <c r="E22" s="213">
        <v>4396926.22</v>
      </c>
      <c r="F22" s="213">
        <v>4396926.22</v>
      </c>
      <c r="G22" s="212">
        <v>250040.22000000067</v>
      </c>
    </row>
    <row r="23" spans="1:7" x14ac:dyDescent="0.25">
      <c r="A23" s="84" t="s">
        <v>299</v>
      </c>
      <c r="B23" s="213">
        <v>1848052</v>
      </c>
      <c r="C23" s="213">
        <v>-49467.199999999997</v>
      </c>
      <c r="D23" s="212">
        <v>1798584.8</v>
      </c>
      <c r="E23" s="213">
        <v>1492725.46</v>
      </c>
      <c r="F23" s="213">
        <v>1492725.46</v>
      </c>
      <c r="G23" s="212">
        <v>305859.34000000008</v>
      </c>
    </row>
    <row r="24" spans="1:7" x14ac:dyDescent="0.25">
      <c r="A24" s="84" t="s">
        <v>300</v>
      </c>
      <c r="B24" s="213">
        <v>1238812</v>
      </c>
      <c r="C24" s="213">
        <v>-94800</v>
      </c>
      <c r="D24" s="212">
        <v>1144012</v>
      </c>
      <c r="E24" s="213">
        <v>1085769.1399999999</v>
      </c>
      <c r="F24" s="213">
        <v>1085769.1399999999</v>
      </c>
      <c r="G24" s="212">
        <v>58242.860000000102</v>
      </c>
    </row>
    <row r="25" spans="1:7" x14ac:dyDescent="0.25">
      <c r="A25" s="84" t="s">
        <v>301</v>
      </c>
      <c r="B25" s="213">
        <v>523377</v>
      </c>
      <c r="C25" s="213">
        <v>44595.76</v>
      </c>
      <c r="D25" s="212">
        <v>567972.76</v>
      </c>
      <c r="E25" s="213">
        <v>461988.06</v>
      </c>
      <c r="F25" s="213">
        <v>461988.06</v>
      </c>
      <c r="G25" s="212">
        <v>105984.70000000001</v>
      </c>
    </row>
    <row r="26" spans="1:7" x14ac:dyDescent="0.25">
      <c r="A26" s="84" t="s">
        <v>302</v>
      </c>
      <c r="B26" s="212"/>
      <c r="C26" s="212"/>
      <c r="D26" s="212">
        <v>0</v>
      </c>
      <c r="E26" s="212"/>
      <c r="F26" s="212"/>
      <c r="G26" s="212">
        <v>0</v>
      </c>
    </row>
    <row r="27" spans="1:7" x14ac:dyDescent="0.25">
      <c r="A27" s="84" t="s">
        <v>303</v>
      </c>
      <c r="B27" s="213">
        <v>170637</v>
      </c>
      <c r="C27" s="213">
        <v>42399.14</v>
      </c>
      <c r="D27" s="212">
        <v>213036.14</v>
      </c>
      <c r="E27" s="213">
        <v>143253.99</v>
      </c>
      <c r="F27" s="213">
        <v>143253.99</v>
      </c>
      <c r="G27" s="212">
        <v>69782.150000000023</v>
      </c>
    </row>
    <row r="28" spans="1:7" x14ac:dyDescent="0.25">
      <c r="A28" s="83" t="s">
        <v>304</v>
      </c>
      <c r="B28" s="80">
        <f>SUM(B29:B37)</f>
        <v>21520079</v>
      </c>
      <c r="C28" s="80">
        <f t="shared" ref="C28:G28" si="3">SUM(C29:C37)</f>
        <v>2460722.9799999995</v>
      </c>
      <c r="D28" s="80">
        <f t="shared" si="3"/>
        <v>23980801.98</v>
      </c>
      <c r="E28" s="80">
        <f t="shared" si="3"/>
        <v>22183468.209999997</v>
      </c>
      <c r="F28" s="80">
        <f t="shared" si="3"/>
        <v>22082303.659999996</v>
      </c>
      <c r="G28" s="80">
        <f t="shared" si="3"/>
        <v>1797333.7699999996</v>
      </c>
    </row>
    <row r="29" spans="1:7" x14ac:dyDescent="0.25">
      <c r="A29" s="84" t="s">
        <v>305</v>
      </c>
      <c r="B29" s="215">
        <v>10642880</v>
      </c>
      <c r="C29" s="215">
        <v>1145470.5</v>
      </c>
      <c r="D29" s="214">
        <v>11788350.5</v>
      </c>
      <c r="E29" s="215">
        <v>11014037.9</v>
      </c>
      <c r="F29" s="215">
        <v>11012290.49</v>
      </c>
      <c r="G29" s="214">
        <v>774312.59999999963</v>
      </c>
    </row>
    <row r="30" spans="1:7" x14ac:dyDescent="0.25">
      <c r="A30" s="84" t="s">
        <v>306</v>
      </c>
      <c r="B30" s="215">
        <v>17000</v>
      </c>
      <c r="C30" s="215">
        <v>-17000</v>
      </c>
      <c r="D30" s="214">
        <v>0</v>
      </c>
      <c r="E30" s="215">
        <v>0</v>
      </c>
      <c r="F30" s="215">
        <v>0</v>
      </c>
      <c r="G30" s="214">
        <v>0</v>
      </c>
    </row>
    <row r="31" spans="1:7" x14ac:dyDescent="0.25">
      <c r="A31" s="84" t="s">
        <v>307</v>
      </c>
      <c r="B31" s="215">
        <v>3809600</v>
      </c>
      <c r="C31" s="215">
        <v>-309447.77</v>
      </c>
      <c r="D31" s="214">
        <v>3500152.23</v>
      </c>
      <c r="E31" s="215">
        <v>3144653.57</v>
      </c>
      <c r="F31" s="215">
        <v>3144653.57</v>
      </c>
      <c r="G31" s="214">
        <v>355498.66000000015</v>
      </c>
    </row>
    <row r="32" spans="1:7" x14ac:dyDescent="0.25">
      <c r="A32" s="84" t="s">
        <v>308</v>
      </c>
      <c r="B32" s="215">
        <v>939190</v>
      </c>
      <c r="C32" s="215">
        <v>-23275</v>
      </c>
      <c r="D32" s="214">
        <v>915915</v>
      </c>
      <c r="E32" s="215">
        <v>728615.18</v>
      </c>
      <c r="F32" s="215">
        <v>728615.18</v>
      </c>
      <c r="G32" s="214">
        <v>187299.81999999995</v>
      </c>
    </row>
    <row r="33" spans="1:7" x14ac:dyDescent="0.25">
      <c r="A33" s="84" t="s">
        <v>309</v>
      </c>
      <c r="B33" s="215">
        <v>2177986</v>
      </c>
      <c r="C33" s="215">
        <v>1573131.91</v>
      </c>
      <c r="D33" s="214">
        <v>3751117.91</v>
      </c>
      <c r="E33" s="215">
        <v>3375805.93</v>
      </c>
      <c r="F33" s="215">
        <v>3375805.93</v>
      </c>
      <c r="G33" s="214">
        <v>375311.98</v>
      </c>
    </row>
    <row r="34" spans="1:7" x14ac:dyDescent="0.25">
      <c r="A34" s="84" t="s">
        <v>310</v>
      </c>
      <c r="B34" s="215">
        <v>252600</v>
      </c>
      <c r="C34" s="215">
        <v>29971.98</v>
      </c>
      <c r="D34" s="214">
        <v>282571.98</v>
      </c>
      <c r="E34" s="215">
        <v>281598.33</v>
      </c>
      <c r="F34" s="215">
        <v>281598.33</v>
      </c>
      <c r="G34" s="214">
        <v>973.64999999996508</v>
      </c>
    </row>
    <row r="35" spans="1:7" x14ac:dyDescent="0.25">
      <c r="A35" s="84" t="s">
        <v>311</v>
      </c>
      <c r="B35" s="215">
        <v>74400</v>
      </c>
      <c r="C35" s="215">
        <v>68010.78</v>
      </c>
      <c r="D35" s="214">
        <v>142410.78</v>
      </c>
      <c r="E35" s="215">
        <v>103612.88</v>
      </c>
      <c r="F35" s="215">
        <v>103612.88</v>
      </c>
      <c r="G35" s="214">
        <v>38797.899999999994</v>
      </c>
    </row>
    <row r="36" spans="1:7" x14ac:dyDescent="0.25">
      <c r="A36" s="84" t="s">
        <v>312</v>
      </c>
      <c r="B36" s="215">
        <v>145000</v>
      </c>
      <c r="C36" s="215">
        <v>130525.4</v>
      </c>
      <c r="D36" s="214">
        <v>275525.40000000002</v>
      </c>
      <c r="E36" s="215">
        <v>257566.4</v>
      </c>
      <c r="F36" s="215">
        <v>257566.4</v>
      </c>
      <c r="G36" s="214">
        <v>17959.000000000029</v>
      </c>
    </row>
    <row r="37" spans="1:7" x14ac:dyDescent="0.25">
      <c r="A37" s="84" t="s">
        <v>313</v>
      </c>
      <c r="B37" s="215">
        <v>3461423</v>
      </c>
      <c r="C37" s="215">
        <v>-136664.82</v>
      </c>
      <c r="D37" s="214">
        <v>3324758.18</v>
      </c>
      <c r="E37" s="215">
        <v>3277578.02</v>
      </c>
      <c r="F37" s="215">
        <v>3178160.88</v>
      </c>
      <c r="G37" s="214">
        <v>47180.160000000149</v>
      </c>
    </row>
    <row r="38" spans="1:7" x14ac:dyDescent="0.25">
      <c r="A38" s="83" t="s">
        <v>314</v>
      </c>
      <c r="B38" s="80">
        <f>SUM(B39:B47)</f>
        <v>10000</v>
      </c>
      <c r="C38" s="80">
        <f t="shared" ref="C38:G38" si="4">SUM(C39:C47)</f>
        <v>10764.15</v>
      </c>
      <c r="D38" s="80">
        <f t="shared" si="4"/>
        <v>20764.150000000001</v>
      </c>
      <c r="E38" s="80">
        <f t="shared" si="4"/>
        <v>14764.15</v>
      </c>
      <c r="F38" s="80">
        <f t="shared" si="4"/>
        <v>14764.15</v>
      </c>
      <c r="G38" s="80">
        <f t="shared" si="4"/>
        <v>6000.0000000000018</v>
      </c>
    </row>
    <row r="39" spans="1:7" x14ac:dyDescent="0.25">
      <c r="A39" s="84" t="s">
        <v>315</v>
      </c>
      <c r="B39" s="216"/>
      <c r="C39" s="216"/>
      <c r="D39" s="216">
        <v>0</v>
      </c>
      <c r="E39" s="216"/>
      <c r="F39" s="216"/>
      <c r="G39" s="216">
        <v>0</v>
      </c>
    </row>
    <row r="40" spans="1:7" x14ac:dyDescent="0.25">
      <c r="A40" s="84" t="s">
        <v>316</v>
      </c>
      <c r="B40" s="216"/>
      <c r="C40" s="216"/>
      <c r="D40" s="216">
        <v>0</v>
      </c>
      <c r="E40" s="216"/>
      <c r="F40" s="216"/>
      <c r="G40" s="216">
        <v>0</v>
      </c>
    </row>
    <row r="41" spans="1:7" x14ac:dyDescent="0.25">
      <c r="A41" s="84" t="s">
        <v>317</v>
      </c>
      <c r="B41" s="216"/>
      <c r="C41" s="216"/>
      <c r="D41" s="216">
        <v>0</v>
      </c>
      <c r="E41" s="216"/>
      <c r="F41" s="216"/>
      <c r="G41" s="216">
        <v>0</v>
      </c>
    </row>
    <row r="42" spans="1:7" x14ac:dyDescent="0.25">
      <c r="A42" s="84" t="s">
        <v>318</v>
      </c>
      <c r="B42" s="217">
        <v>10000</v>
      </c>
      <c r="C42" s="217">
        <v>10764.15</v>
      </c>
      <c r="D42" s="216">
        <v>20764.150000000001</v>
      </c>
      <c r="E42" s="217">
        <v>14764.15</v>
      </c>
      <c r="F42" s="217">
        <v>14764.15</v>
      </c>
      <c r="G42" s="216">
        <v>6000.0000000000018</v>
      </c>
    </row>
    <row r="43" spans="1:7" x14ac:dyDescent="0.25">
      <c r="A43" s="84" t="s">
        <v>319</v>
      </c>
      <c r="B43" s="216"/>
      <c r="C43" s="216"/>
      <c r="D43" s="216">
        <v>0</v>
      </c>
      <c r="E43" s="216"/>
      <c r="F43" s="216"/>
      <c r="G43" s="216">
        <v>0</v>
      </c>
    </row>
    <row r="44" spans="1:7" x14ac:dyDescent="0.25">
      <c r="A44" s="84" t="s">
        <v>320</v>
      </c>
      <c r="B44" s="216"/>
      <c r="C44" s="216"/>
      <c r="D44" s="216">
        <v>0</v>
      </c>
      <c r="E44" s="216"/>
      <c r="F44" s="216"/>
      <c r="G44" s="216">
        <v>0</v>
      </c>
    </row>
    <row r="45" spans="1:7" x14ac:dyDescent="0.25">
      <c r="A45" s="84" t="s">
        <v>321</v>
      </c>
      <c r="B45" s="216"/>
      <c r="C45" s="216"/>
      <c r="D45" s="216">
        <v>0</v>
      </c>
      <c r="E45" s="216"/>
      <c r="F45" s="216"/>
      <c r="G45" s="216">
        <v>0</v>
      </c>
    </row>
    <row r="46" spans="1:7" x14ac:dyDescent="0.25">
      <c r="A46" s="84" t="s">
        <v>322</v>
      </c>
      <c r="B46" s="216"/>
      <c r="C46" s="216"/>
      <c r="D46" s="216">
        <v>0</v>
      </c>
      <c r="E46" s="216"/>
      <c r="F46" s="216"/>
      <c r="G46" s="216">
        <v>0</v>
      </c>
    </row>
    <row r="47" spans="1:7" x14ac:dyDescent="0.25">
      <c r="A47" s="84" t="s">
        <v>323</v>
      </c>
      <c r="B47" s="216"/>
      <c r="C47" s="216"/>
      <c r="D47" s="216">
        <v>0</v>
      </c>
      <c r="E47" s="216"/>
      <c r="F47" s="216"/>
      <c r="G47" s="216">
        <v>0</v>
      </c>
    </row>
    <row r="48" spans="1:7" x14ac:dyDescent="0.25">
      <c r="A48" s="83" t="s">
        <v>324</v>
      </c>
      <c r="B48" s="80">
        <f>SUM(B49:B57)</f>
        <v>1217522</v>
      </c>
      <c r="C48" s="80">
        <f t="shared" ref="C48:G48" si="5">SUM(C49:C57)</f>
        <v>997747.17000000016</v>
      </c>
      <c r="D48" s="80">
        <f t="shared" si="5"/>
        <v>2215269.17</v>
      </c>
      <c r="E48" s="80">
        <f t="shared" si="5"/>
        <v>1923928.7000000002</v>
      </c>
      <c r="F48" s="80">
        <f t="shared" si="5"/>
        <v>1923928.7000000002</v>
      </c>
      <c r="G48" s="80">
        <f t="shared" si="5"/>
        <v>291340.46999999997</v>
      </c>
    </row>
    <row r="49" spans="1:7" x14ac:dyDescent="0.25">
      <c r="A49" s="84" t="s">
        <v>325</v>
      </c>
      <c r="B49" s="219">
        <v>223872</v>
      </c>
      <c r="C49" s="219">
        <v>-17988.78</v>
      </c>
      <c r="D49" s="218">
        <v>205883.22</v>
      </c>
      <c r="E49" s="219">
        <v>68286.75</v>
      </c>
      <c r="F49" s="219">
        <v>68286.75</v>
      </c>
      <c r="G49" s="218">
        <v>137596.47</v>
      </c>
    </row>
    <row r="50" spans="1:7" x14ac:dyDescent="0.25">
      <c r="A50" s="84" t="s">
        <v>326</v>
      </c>
      <c r="B50" s="219">
        <v>3950</v>
      </c>
      <c r="C50" s="219">
        <v>21119.83</v>
      </c>
      <c r="D50" s="218">
        <v>25069.83</v>
      </c>
      <c r="E50" s="219">
        <v>21119.83</v>
      </c>
      <c r="F50" s="219">
        <v>21119.83</v>
      </c>
      <c r="G50" s="218">
        <v>3950</v>
      </c>
    </row>
    <row r="51" spans="1:7" x14ac:dyDescent="0.25">
      <c r="A51" s="84" t="s">
        <v>327</v>
      </c>
      <c r="B51" s="219">
        <v>15000</v>
      </c>
      <c r="C51" s="219">
        <v>0</v>
      </c>
      <c r="D51" s="218">
        <v>15000</v>
      </c>
      <c r="E51" s="219">
        <v>0</v>
      </c>
      <c r="F51" s="219">
        <v>0</v>
      </c>
      <c r="G51" s="218">
        <v>15000</v>
      </c>
    </row>
    <row r="52" spans="1:7" x14ac:dyDescent="0.25">
      <c r="A52" s="84" t="s">
        <v>328</v>
      </c>
      <c r="B52" s="219">
        <v>455000</v>
      </c>
      <c r="C52" s="219">
        <v>-433960</v>
      </c>
      <c r="D52" s="218">
        <v>21040</v>
      </c>
      <c r="E52" s="219">
        <v>0</v>
      </c>
      <c r="F52" s="219">
        <v>0</v>
      </c>
      <c r="G52" s="218">
        <v>21040</v>
      </c>
    </row>
    <row r="53" spans="1:7" x14ac:dyDescent="0.25">
      <c r="A53" s="84" t="s">
        <v>329</v>
      </c>
      <c r="B53" s="218"/>
      <c r="C53" s="218"/>
      <c r="D53" s="218">
        <v>0</v>
      </c>
      <c r="E53" s="218"/>
      <c r="F53" s="218"/>
      <c r="G53" s="218">
        <v>0</v>
      </c>
    </row>
    <row r="54" spans="1:7" x14ac:dyDescent="0.25">
      <c r="A54" s="84" t="s">
        <v>330</v>
      </c>
      <c r="B54" s="219">
        <v>276800</v>
      </c>
      <c r="C54" s="219">
        <v>1329268.1200000001</v>
      </c>
      <c r="D54" s="218">
        <v>1606068.12</v>
      </c>
      <c r="E54" s="219">
        <v>1525314.12</v>
      </c>
      <c r="F54" s="219">
        <v>1525314.12</v>
      </c>
      <c r="G54" s="218">
        <v>80754</v>
      </c>
    </row>
    <row r="55" spans="1:7" x14ac:dyDescent="0.25">
      <c r="A55" s="84" t="s">
        <v>331</v>
      </c>
      <c r="B55" s="218"/>
      <c r="C55" s="218"/>
      <c r="D55" s="218">
        <v>0</v>
      </c>
      <c r="E55" s="218"/>
      <c r="F55" s="218"/>
      <c r="G55" s="218">
        <v>0</v>
      </c>
    </row>
    <row r="56" spans="1:7" x14ac:dyDescent="0.25">
      <c r="A56" s="84" t="s">
        <v>332</v>
      </c>
      <c r="B56" s="219">
        <v>0</v>
      </c>
      <c r="C56" s="219">
        <v>300000</v>
      </c>
      <c r="D56" s="218">
        <v>300000</v>
      </c>
      <c r="E56" s="219">
        <v>300000</v>
      </c>
      <c r="F56" s="219">
        <v>300000</v>
      </c>
      <c r="G56" s="218">
        <v>0</v>
      </c>
    </row>
    <row r="57" spans="1:7" x14ac:dyDescent="0.25">
      <c r="A57" s="84" t="s">
        <v>333</v>
      </c>
      <c r="B57" s="219">
        <v>242900</v>
      </c>
      <c r="C57" s="219">
        <v>-200692</v>
      </c>
      <c r="D57" s="218">
        <v>42208</v>
      </c>
      <c r="E57" s="219">
        <v>9208</v>
      </c>
      <c r="F57" s="219">
        <v>9208</v>
      </c>
      <c r="G57" s="218">
        <v>33000</v>
      </c>
    </row>
    <row r="58" spans="1:7" x14ac:dyDescent="0.25">
      <c r="A58" s="83" t="s">
        <v>334</v>
      </c>
      <c r="B58" s="80">
        <f>SUM(B59:B61)</f>
        <v>14055098</v>
      </c>
      <c r="C58" s="80">
        <f t="shared" ref="C58:G58" si="6">SUM(C59:C61)</f>
        <v>1792832.67</v>
      </c>
      <c r="D58" s="80">
        <f t="shared" si="6"/>
        <v>15847930.67</v>
      </c>
      <c r="E58" s="80">
        <f t="shared" si="6"/>
        <v>3452760.19</v>
      </c>
      <c r="F58" s="80">
        <f t="shared" si="6"/>
        <v>3452760.19</v>
      </c>
      <c r="G58" s="80">
        <f t="shared" si="6"/>
        <v>12395170.48</v>
      </c>
    </row>
    <row r="59" spans="1:7" x14ac:dyDescent="0.25">
      <c r="A59" s="84" t="s">
        <v>335</v>
      </c>
      <c r="B59" s="221">
        <v>14055098</v>
      </c>
      <c r="C59" s="221">
        <v>1792832.67</v>
      </c>
      <c r="D59" s="220">
        <v>15847930.67</v>
      </c>
      <c r="E59" s="221">
        <v>3452760.19</v>
      </c>
      <c r="F59" s="221">
        <v>3452760.19</v>
      </c>
      <c r="G59" s="220">
        <v>12395170.48</v>
      </c>
    </row>
    <row r="60" spans="1:7" x14ac:dyDescent="0.25">
      <c r="A60" s="84" t="s">
        <v>336</v>
      </c>
      <c r="B60" s="220"/>
      <c r="C60" s="220"/>
      <c r="D60" s="220">
        <v>0</v>
      </c>
      <c r="E60" s="220"/>
      <c r="F60" s="220"/>
      <c r="G60" s="220">
        <v>0</v>
      </c>
    </row>
    <row r="61" spans="1:7" x14ac:dyDescent="0.25">
      <c r="A61" s="84" t="s">
        <v>337</v>
      </c>
      <c r="B61" s="221">
        <v>0</v>
      </c>
      <c r="C61" s="221">
        <v>0</v>
      </c>
      <c r="D61" s="220">
        <v>0</v>
      </c>
      <c r="E61" s="221">
        <v>0</v>
      </c>
      <c r="F61" s="221">
        <v>0</v>
      </c>
      <c r="G61" s="220"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7">SUM(C63:C67,C69:C70)</f>
        <v>0</v>
      </c>
      <c r="D62" s="80">
        <f t="shared" si="7"/>
        <v>0</v>
      </c>
      <c r="E62" s="80">
        <f t="shared" si="7"/>
        <v>0</v>
      </c>
      <c r="F62" s="80">
        <f t="shared" si="7"/>
        <v>0</v>
      </c>
      <c r="G62" s="80">
        <f t="shared" si="7"/>
        <v>0</v>
      </c>
    </row>
    <row r="63" spans="1:7" x14ac:dyDescent="0.25">
      <c r="A63" s="84" t="s">
        <v>339</v>
      </c>
      <c r="B63" s="154"/>
      <c r="C63" s="154"/>
      <c r="D63" s="154">
        <f t="shared" ref="D63:D70" si="8">B63+C63</f>
        <v>0</v>
      </c>
      <c r="E63" s="154"/>
      <c r="F63" s="154"/>
      <c r="G63" s="154">
        <f t="shared" ref="G63:G70" si="9">D63-E63</f>
        <v>0</v>
      </c>
    </row>
    <row r="64" spans="1:7" x14ac:dyDescent="0.25">
      <c r="A64" s="84" t="s">
        <v>340</v>
      </c>
      <c r="B64" s="154"/>
      <c r="C64" s="154"/>
      <c r="D64" s="154">
        <f t="shared" si="8"/>
        <v>0</v>
      </c>
      <c r="E64" s="154"/>
      <c r="F64" s="154"/>
      <c r="G64" s="154">
        <f t="shared" si="9"/>
        <v>0</v>
      </c>
    </row>
    <row r="65" spans="1:7" x14ac:dyDescent="0.25">
      <c r="A65" s="84" t="s">
        <v>341</v>
      </c>
      <c r="B65" s="154"/>
      <c r="C65" s="154"/>
      <c r="D65" s="154">
        <f t="shared" si="8"/>
        <v>0</v>
      </c>
      <c r="E65" s="154"/>
      <c r="F65" s="154"/>
      <c r="G65" s="154">
        <f t="shared" si="9"/>
        <v>0</v>
      </c>
    </row>
    <row r="66" spans="1:7" x14ac:dyDescent="0.25">
      <c r="A66" s="84" t="s">
        <v>342</v>
      </c>
      <c r="B66" s="154"/>
      <c r="C66" s="154"/>
      <c r="D66" s="154">
        <f t="shared" si="8"/>
        <v>0</v>
      </c>
      <c r="E66" s="154"/>
      <c r="F66" s="154"/>
      <c r="G66" s="154">
        <f t="shared" si="9"/>
        <v>0</v>
      </c>
    </row>
    <row r="67" spans="1:7" x14ac:dyDescent="0.25">
      <c r="A67" s="84" t="s">
        <v>343</v>
      </c>
      <c r="B67" s="154"/>
      <c r="C67" s="154"/>
      <c r="D67" s="154">
        <f t="shared" si="8"/>
        <v>0</v>
      </c>
      <c r="E67" s="154"/>
      <c r="F67" s="154"/>
      <c r="G67" s="154">
        <f t="shared" si="9"/>
        <v>0</v>
      </c>
    </row>
    <row r="68" spans="1:7" x14ac:dyDescent="0.25">
      <c r="A68" s="84" t="s">
        <v>3301</v>
      </c>
      <c r="B68" s="154"/>
      <c r="C68" s="154"/>
      <c r="D68" s="154">
        <f t="shared" si="8"/>
        <v>0</v>
      </c>
      <c r="E68" s="154"/>
      <c r="F68" s="154"/>
      <c r="G68" s="154">
        <f t="shared" si="9"/>
        <v>0</v>
      </c>
    </row>
    <row r="69" spans="1:7" x14ac:dyDescent="0.25">
      <c r="A69" s="84" t="s">
        <v>345</v>
      </c>
      <c r="B69" s="154"/>
      <c r="C69" s="154"/>
      <c r="D69" s="154">
        <f t="shared" si="8"/>
        <v>0</v>
      </c>
      <c r="E69" s="154"/>
      <c r="F69" s="154"/>
      <c r="G69" s="154">
        <f t="shared" si="9"/>
        <v>0</v>
      </c>
    </row>
    <row r="70" spans="1:7" x14ac:dyDescent="0.25">
      <c r="A70" s="84" t="s">
        <v>346</v>
      </c>
      <c r="B70" s="154"/>
      <c r="C70" s="154"/>
      <c r="D70" s="154">
        <f t="shared" si="8"/>
        <v>0</v>
      </c>
      <c r="E70" s="154"/>
      <c r="F70" s="154"/>
      <c r="G70" s="154">
        <f t="shared" si="9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0">SUM(C72:C74)</f>
        <v>0</v>
      </c>
      <c r="D71" s="80">
        <f t="shared" si="10"/>
        <v>0</v>
      </c>
      <c r="E71" s="80">
        <f t="shared" si="10"/>
        <v>0</v>
      </c>
      <c r="F71" s="80">
        <f t="shared" si="10"/>
        <v>0</v>
      </c>
      <c r="G71" s="80">
        <f t="shared" si="10"/>
        <v>0</v>
      </c>
    </row>
    <row r="72" spans="1:7" x14ac:dyDescent="0.25">
      <c r="A72" s="84" t="s">
        <v>348</v>
      </c>
      <c r="B72" s="154"/>
      <c r="C72" s="154"/>
      <c r="D72" s="154">
        <f t="shared" ref="D72:D74" si="11">B72+C72</f>
        <v>0</v>
      </c>
      <c r="E72" s="154"/>
      <c r="F72" s="154"/>
      <c r="G72" s="154">
        <f t="shared" ref="G72:G74" si="12">D72-E72</f>
        <v>0</v>
      </c>
    </row>
    <row r="73" spans="1:7" x14ac:dyDescent="0.25">
      <c r="A73" s="84" t="s">
        <v>349</v>
      </c>
      <c r="B73" s="154"/>
      <c r="C73" s="154"/>
      <c r="D73" s="154">
        <f t="shared" si="11"/>
        <v>0</v>
      </c>
      <c r="E73" s="154"/>
      <c r="F73" s="154"/>
      <c r="G73" s="154">
        <f t="shared" si="12"/>
        <v>0</v>
      </c>
    </row>
    <row r="74" spans="1:7" x14ac:dyDescent="0.25">
      <c r="A74" s="84" t="s">
        <v>350</v>
      </c>
      <c r="B74" s="154"/>
      <c r="C74" s="154"/>
      <c r="D74" s="154">
        <f t="shared" si="11"/>
        <v>0</v>
      </c>
      <c r="E74" s="154"/>
      <c r="F74" s="154"/>
      <c r="G74" s="154">
        <f t="shared" si="12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3">SUM(C76:C82)</f>
        <v>0</v>
      </c>
      <c r="D75" s="80">
        <f t="shared" si="13"/>
        <v>0</v>
      </c>
      <c r="E75" s="80">
        <f t="shared" si="13"/>
        <v>0</v>
      </c>
      <c r="F75" s="80">
        <f t="shared" si="13"/>
        <v>0</v>
      </c>
      <c r="G75" s="80">
        <f t="shared" si="13"/>
        <v>0</v>
      </c>
    </row>
    <row r="76" spans="1:7" x14ac:dyDescent="0.25">
      <c r="A76" s="84" t="s">
        <v>352</v>
      </c>
      <c r="B76" s="154"/>
      <c r="C76" s="154"/>
      <c r="D76" s="154">
        <f t="shared" ref="D76:D82" si="14">B76+C76</f>
        <v>0</v>
      </c>
      <c r="E76" s="154"/>
      <c r="F76" s="154"/>
      <c r="G76" s="154">
        <f t="shared" ref="G76:G82" si="15">D76-E76</f>
        <v>0</v>
      </c>
    </row>
    <row r="77" spans="1:7" x14ac:dyDescent="0.25">
      <c r="A77" s="84" t="s">
        <v>353</v>
      </c>
      <c r="B77" s="154"/>
      <c r="C77" s="154"/>
      <c r="D77" s="154">
        <f t="shared" si="14"/>
        <v>0</v>
      </c>
      <c r="E77" s="154"/>
      <c r="F77" s="154"/>
      <c r="G77" s="154">
        <f t="shared" si="15"/>
        <v>0</v>
      </c>
    </row>
    <row r="78" spans="1:7" x14ac:dyDescent="0.25">
      <c r="A78" s="84" t="s">
        <v>354</v>
      </c>
      <c r="B78" s="154"/>
      <c r="C78" s="154"/>
      <c r="D78" s="154">
        <f t="shared" si="14"/>
        <v>0</v>
      </c>
      <c r="E78" s="154"/>
      <c r="F78" s="154"/>
      <c r="G78" s="154">
        <f t="shared" si="15"/>
        <v>0</v>
      </c>
    </row>
    <row r="79" spans="1:7" x14ac:dyDescent="0.25">
      <c r="A79" s="84" t="s">
        <v>355</v>
      </c>
      <c r="B79" s="154"/>
      <c r="C79" s="154"/>
      <c r="D79" s="154">
        <f t="shared" si="14"/>
        <v>0</v>
      </c>
      <c r="E79" s="154"/>
      <c r="F79" s="154"/>
      <c r="G79" s="154">
        <f t="shared" si="15"/>
        <v>0</v>
      </c>
    </row>
    <row r="80" spans="1:7" x14ac:dyDescent="0.25">
      <c r="A80" s="84" t="s">
        <v>356</v>
      </c>
      <c r="B80" s="154"/>
      <c r="C80" s="154"/>
      <c r="D80" s="154">
        <f t="shared" si="14"/>
        <v>0</v>
      </c>
      <c r="E80" s="154"/>
      <c r="F80" s="154"/>
      <c r="G80" s="154">
        <f t="shared" si="15"/>
        <v>0</v>
      </c>
    </row>
    <row r="81" spans="1:7" x14ac:dyDescent="0.25">
      <c r="A81" s="84" t="s">
        <v>357</v>
      </c>
      <c r="B81" s="154"/>
      <c r="C81" s="154"/>
      <c r="D81" s="154">
        <f t="shared" si="14"/>
        <v>0</v>
      </c>
      <c r="E81" s="154"/>
      <c r="F81" s="154"/>
      <c r="G81" s="154">
        <f t="shared" si="15"/>
        <v>0</v>
      </c>
    </row>
    <row r="82" spans="1:7" x14ac:dyDescent="0.25">
      <c r="A82" s="84" t="s">
        <v>358</v>
      </c>
      <c r="B82" s="154"/>
      <c r="C82" s="154"/>
      <c r="D82" s="154">
        <f t="shared" si="14"/>
        <v>0</v>
      </c>
      <c r="E82" s="154"/>
      <c r="F82" s="154"/>
      <c r="G82" s="154">
        <f t="shared" si="15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6">SUM(C85,C93,C103,C113,C123,C133,C137,C146,C150)</f>
        <v>0</v>
      </c>
      <c r="D84" s="79">
        <f t="shared" si="16"/>
        <v>0</v>
      </c>
      <c r="E84" s="79">
        <f t="shared" si="16"/>
        <v>0</v>
      </c>
      <c r="F84" s="79">
        <f t="shared" si="16"/>
        <v>0</v>
      </c>
      <c r="G84" s="79">
        <f t="shared" si="16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17">SUM(C86:C92)</f>
        <v>0</v>
      </c>
      <c r="D85" s="80">
        <f t="shared" si="17"/>
        <v>0</v>
      </c>
      <c r="E85" s="80">
        <f t="shared" si="17"/>
        <v>0</v>
      </c>
      <c r="F85" s="80">
        <f t="shared" si="17"/>
        <v>0</v>
      </c>
      <c r="G85" s="80">
        <f t="shared" si="17"/>
        <v>0</v>
      </c>
    </row>
    <row r="86" spans="1:7" x14ac:dyDescent="0.25">
      <c r="A86" s="84" t="s">
        <v>287</v>
      </c>
      <c r="B86" s="154"/>
      <c r="C86" s="154"/>
      <c r="D86" s="154">
        <f t="shared" ref="D86:D92" si="18">B86+C86</f>
        <v>0</v>
      </c>
      <c r="E86" s="154"/>
      <c r="F86" s="154"/>
      <c r="G86" s="154">
        <f t="shared" ref="G86:G92" si="19">D86-E86</f>
        <v>0</v>
      </c>
    </row>
    <row r="87" spans="1:7" x14ac:dyDescent="0.25">
      <c r="A87" s="84" t="s">
        <v>288</v>
      </c>
      <c r="B87" s="154"/>
      <c r="C87" s="154"/>
      <c r="D87" s="154">
        <f t="shared" si="18"/>
        <v>0</v>
      </c>
      <c r="E87" s="154"/>
      <c r="F87" s="154"/>
      <c r="G87" s="154">
        <f t="shared" si="19"/>
        <v>0</v>
      </c>
    </row>
    <row r="88" spans="1:7" x14ac:dyDescent="0.25">
      <c r="A88" s="84" t="s">
        <v>289</v>
      </c>
      <c r="B88" s="154"/>
      <c r="C88" s="154"/>
      <c r="D88" s="154">
        <f t="shared" si="18"/>
        <v>0</v>
      </c>
      <c r="E88" s="154"/>
      <c r="F88" s="154"/>
      <c r="G88" s="154">
        <f t="shared" si="19"/>
        <v>0</v>
      </c>
    </row>
    <row r="89" spans="1:7" x14ac:dyDescent="0.25">
      <c r="A89" s="84" t="s">
        <v>290</v>
      </c>
      <c r="B89" s="154"/>
      <c r="C89" s="154"/>
      <c r="D89" s="154">
        <f t="shared" si="18"/>
        <v>0</v>
      </c>
      <c r="E89" s="154"/>
      <c r="F89" s="154"/>
      <c r="G89" s="154">
        <f t="shared" si="19"/>
        <v>0</v>
      </c>
    </row>
    <row r="90" spans="1:7" x14ac:dyDescent="0.25">
      <c r="A90" s="84" t="s">
        <v>291</v>
      </c>
      <c r="B90" s="154"/>
      <c r="C90" s="154"/>
      <c r="D90" s="154">
        <f t="shared" si="18"/>
        <v>0</v>
      </c>
      <c r="E90" s="154"/>
      <c r="F90" s="154"/>
      <c r="G90" s="154">
        <f t="shared" si="19"/>
        <v>0</v>
      </c>
    </row>
    <row r="91" spans="1:7" x14ac:dyDescent="0.25">
      <c r="A91" s="84" t="s">
        <v>292</v>
      </c>
      <c r="B91" s="154"/>
      <c r="C91" s="154"/>
      <c r="D91" s="154">
        <f t="shared" si="18"/>
        <v>0</v>
      </c>
      <c r="E91" s="154"/>
      <c r="F91" s="154"/>
      <c r="G91" s="154">
        <f t="shared" si="19"/>
        <v>0</v>
      </c>
    </row>
    <row r="92" spans="1:7" x14ac:dyDescent="0.25">
      <c r="A92" s="84" t="s">
        <v>293</v>
      </c>
      <c r="B92" s="154"/>
      <c r="C92" s="154"/>
      <c r="D92" s="154">
        <f t="shared" si="18"/>
        <v>0</v>
      </c>
      <c r="E92" s="154"/>
      <c r="F92" s="154"/>
      <c r="G92" s="154">
        <f t="shared" si="19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0">SUM(C94:C102)</f>
        <v>0</v>
      </c>
      <c r="D93" s="80">
        <f t="shared" si="20"/>
        <v>0</v>
      </c>
      <c r="E93" s="80">
        <f t="shared" si="20"/>
        <v>0</v>
      </c>
      <c r="F93" s="80">
        <f t="shared" si="20"/>
        <v>0</v>
      </c>
      <c r="G93" s="80">
        <f t="shared" si="20"/>
        <v>0</v>
      </c>
    </row>
    <row r="94" spans="1:7" x14ac:dyDescent="0.25">
      <c r="A94" s="84" t="s">
        <v>295</v>
      </c>
      <c r="B94" s="154"/>
      <c r="C94" s="154"/>
      <c r="D94" s="154">
        <f t="shared" ref="D94:D102" si="21">B94+C94</f>
        <v>0</v>
      </c>
      <c r="E94" s="154"/>
      <c r="F94" s="154"/>
      <c r="G94" s="154">
        <f t="shared" ref="G94:G102" si="22">D94-E94</f>
        <v>0</v>
      </c>
    </row>
    <row r="95" spans="1:7" x14ac:dyDescent="0.25">
      <c r="A95" s="84" t="s">
        <v>296</v>
      </c>
      <c r="B95" s="154"/>
      <c r="C95" s="154"/>
      <c r="D95" s="154">
        <f t="shared" si="21"/>
        <v>0</v>
      </c>
      <c r="E95" s="154"/>
      <c r="F95" s="154"/>
      <c r="G95" s="154">
        <f t="shared" si="22"/>
        <v>0</v>
      </c>
    </row>
    <row r="96" spans="1:7" x14ac:dyDescent="0.25">
      <c r="A96" s="84" t="s">
        <v>297</v>
      </c>
      <c r="B96" s="154"/>
      <c r="C96" s="154"/>
      <c r="D96" s="154">
        <f t="shared" si="21"/>
        <v>0</v>
      </c>
      <c r="E96" s="154"/>
      <c r="F96" s="154"/>
      <c r="G96" s="154">
        <f t="shared" si="22"/>
        <v>0</v>
      </c>
    </row>
    <row r="97" spans="1:7" x14ac:dyDescent="0.25">
      <c r="A97" s="84" t="s">
        <v>298</v>
      </c>
      <c r="B97" s="154"/>
      <c r="C97" s="154"/>
      <c r="D97" s="154">
        <f t="shared" si="21"/>
        <v>0</v>
      </c>
      <c r="E97" s="154"/>
      <c r="F97" s="154"/>
      <c r="G97" s="154">
        <f t="shared" si="22"/>
        <v>0</v>
      </c>
    </row>
    <row r="98" spans="1:7" x14ac:dyDescent="0.25">
      <c r="A98" s="42" t="s">
        <v>299</v>
      </c>
      <c r="B98" s="154"/>
      <c r="C98" s="154"/>
      <c r="D98" s="154">
        <f t="shared" si="21"/>
        <v>0</v>
      </c>
      <c r="E98" s="154"/>
      <c r="F98" s="154"/>
      <c r="G98" s="154">
        <f t="shared" si="22"/>
        <v>0</v>
      </c>
    </row>
    <row r="99" spans="1:7" x14ac:dyDescent="0.25">
      <c r="A99" s="84" t="s">
        <v>300</v>
      </c>
      <c r="B99" s="154"/>
      <c r="C99" s="154"/>
      <c r="D99" s="154">
        <f t="shared" si="21"/>
        <v>0</v>
      </c>
      <c r="E99" s="154"/>
      <c r="F99" s="154"/>
      <c r="G99" s="154">
        <f t="shared" si="22"/>
        <v>0</v>
      </c>
    </row>
    <row r="100" spans="1:7" x14ac:dyDescent="0.25">
      <c r="A100" s="84" t="s">
        <v>301</v>
      </c>
      <c r="B100" s="154"/>
      <c r="C100" s="154"/>
      <c r="D100" s="154">
        <f t="shared" si="21"/>
        <v>0</v>
      </c>
      <c r="E100" s="154"/>
      <c r="F100" s="154"/>
      <c r="G100" s="154">
        <f t="shared" si="22"/>
        <v>0</v>
      </c>
    </row>
    <row r="101" spans="1:7" x14ac:dyDescent="0.25">
      <c r="A101" s="84" t="s">
        <v>302</v>
      </c>
      <c r="B101" s="154"/>
      <c r="C101" s="154"/>
      <c r="D101" s="154">
        <f t="shared" si="21"/>
        <v>0</v>
      </c>
      <c r="E101" s="154"/>
      <c r="F101" s="154"/>
      <c r="G101" s="154">
        <f t="shared" si="22"/>
        <v>0</v>
      </c>
    </row>
    <row r="102" spans="1:7" x14ac:dyDescent="0.25">
      <c r="A102" s="84" t="s">
        <v>303</v>
      </c>
      <c r="B102" s="154"/>
      <c r="C102" s="154"/>
      <c r="D102" s="154">
        <f t="shared" si="21"/>
        <v>0</v>
      </c>
      <c r="E102" s="154"/>
      <c r="F102" s="154"/>
      <c r="G102" s="154">
        <f t="shared" si="22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3">SUM(D104:D112)</f>
        <v>0</v>
      </c>
      <c r="E103" s="80">
        <f t="shared" si="23"/>
        <v>0</v>
      </c>
      <c r="F103" s="80">
        <f t="shared" si="23"/>
        <v>0</v>
      </c>
      <c r="G103" s="80">
        <f t="shared" si="23"/>
        <v>0</v>
      </c>
    </row>
    <row r="104" spans="1:7" x14ac:dyDescent="0.25">
      <c r="A104" s="84" t="s">
        <v>305</v>
      </c>
      <c r="B104" s="154"/>
      <c r="C104" s="154"/>
      <c r="D104" s="154">
        <f t="shared" ref="D104:D112" si="24">B104+C104</f>
        <v>0</v>
      </c>
      <c r="E104" s="154"/>
      <c r="F104" s="154"/>
      <c r="G104" s="154">
        <f t="shared" ref="G104:G112" si="25">D104-E104</f>
        <v>0</v>
      </c>
    </row>
    <row r="105" spans="1:7" x14ac:dyDescent="0.25">
      <c r="A105" s="84" t="s">
        <v>306</v>
      </c>
      <c r="B105" s="154"/>
      <c r="C105" s="154"/>
      <c r="D105" s="154">
        <f t="shared" si="24"/>
        <v>0</v>
      </c>
      <c r="E105" s="154"/>
      <c r="F105" s="154"/>
      <c r="G105" s="154">
        <f t="shared" si="25"/>
        <v>0</v>
      </c>
    </row>
    <row r="106" spans="1:7" x14ac:dyDescent="0.25">
      <c r="A106" s="84" t="s">
        <v>307</v>
      </c>
      <c r="B106" s="154"/>
      <c r="C106" s="154"/>
      <c r="D106" s="154">
        <f t="shared" si="24"/>
        <v>0</v>
      </c>
      <c r="E106" s="154"/>
      <c r="F106" s="154"/>
      <c r="G106" s="154">
        <f t="shared" si="25"/>
        <v>0</v>
      </c>
    </row>
    <row r="107" spans="1:7" x14ac:dyDescent="0.25">
      <c r="A107" s="84" t="s">
        <v>308</v>
      </c>
      <c r="B107" s="154"/>
      <c r="C107" s="154"/>
      <c r="D107" s="154">
        <f t="shared" si="24"/>
        <v>0</v>
      </c>
      <c r="E107" s="154"/>
      <c r="F107" s="154"/>
      <c r="G107" s="154">
        <f t="shared" si="25"/>
        <v>0</v>
      </c>
    </row>
    <row r="108" spans="1:7" x14ac:dyDescent="0.25">
      <c r="A108" s="84" t="s">
        <v>309</v>
      </c>
      <c r="B108" s="154"/>
      <c r="C108" s="154"/>
      <c r="D108" s="154">
        <f t="shared" si="24"/>
        <v>0</v>
      </c>
      <c r="E108" s="154"/>
      <c r="F108" s="154"/>
      <c r="G108" s="154">
        <f t="shared" si="25"/>
        <v>0</v>
      </c>
    </row>
    <row r="109" spans="1:7" x14ac:dyDescent="0.25">
      <c r="A109" s="84" t="s">
        <v>310</v>
      </c>
      <c r="B109" s="154"/>
      <c r="C109" s="154"/>
      <c r="D109" s="154">
        <f t="shared" si="24"/>
        <v>0</v>
      </c>
      <c r="E109" s="154"/>
      <c r="F109" s="154"/>
      <c r="G109" s="154">
        <f t="shared" si="25"/>
        <v>0</v>
      </c>
    </row>
    <row r="110" spans="1:7" x14ac:dyDescent="0.25">
      <c r="A110" s="84" t="s">
        <v>311</v>
      </c>
      <c r="B110" s="154"/>
      <c r="C110" s="154"/>
      <c r="D110" s="154">
        <f t="shared" si="24"/>
        <v>0</v>
      </c>
      <c r="E110" s="154"/>
      <c r="F110" s="154"/>
      <c r="G110" s="154">
        <f t="shared" si="25"/>
        <v>0</v>
      </c>
    </row>
    <row r="111" spans="1:7" x14ac:dyDescent="0.25">
      <c r="A111" s="84" t="s">
        <v>312</v>
      </c>
      <c r="B111" s="154"/>
      <c r="C111" s="154"/>
      <c r="D111" s="154">
        <f t="shared" si="24"/>
        <v>0</v>
      </c>
      <c r="E111" s="154"/>
      <c r="F111" s="154"/>
      <c r="G111" s="154">
        <f t="shared" si="25"/>
        <v>0</v>
      </c>
    </row>
    <row r="112" spans="1:7" x14ac:dyDescent="0.25">
      <c r="A112" s="84" t="s">
        <v>313</v>
      </c>
      <c r="B112" s="154"/>
      <c r="C112" s="154"/>
      <c r="D112" s="154">
        <f t="shared" si="24"/>
        <v>0</v>
      </c>
      <c r="E112" s="154"/>
      <c r="F112" s="154"/>
      <c r="G112" s="154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154"/>
      <c r="C114" s="154"/>
      <c r="D114" s="154">
        <f t="shared" ref="D114:D122" si="27">B114+C114</f>
        <v>0</v>
      </c>
      <c r="E114" s="154"/>
      <c r="F114" s="154"/>
      <c r="G114" s="154">
        <f t="shared" ref="G114:G122" si="28">D114-E114</f>
        <v>0</v>
      </c>
    </row>
    <row r="115" spans="1:7" x14ac:dyDescent="0.25">
      <c r="A115" s="84" t="s">
        <v>316</v>
      </c>
      <c r="B115" s="154"/>
      <c r="C115" s="154"/>
      <c r="D115" s="154">
        <f t="shared" si="27"/>
        <v>0</v>
      </c>
      <c r="E115" s="154"/>
      <c r="F115" s="154"/>
      <c r="G115" s="154">
        <f t="shared" si="28"/>
        <v>0</v>
      </c>
    </row>
    <row r="116" spans="1:7" x14ac:dyDescent="0.25">
      <c r="A116" s="84" t="s">
        <v>317</v>
      </c>
      <c r="B116" s="154"/>
      <c r="C116" s="154"/>
      <c r="D116" s="154">
        <f t="shared" si="27"/>
        <v>0</v>
      </c>
      <c r="E116" s="154"/>
      <c r="F116" s="154"/>
      <c r="G116" s="154">
        <f t="shared" si="28"/>
        <v>0</v>
      </c>
    </row>
    <row r="117" spans="1:7" x14ac:dyDescent="0.25">
      <c r="A117" s="84" t="s">
        <v>318</v>
      </c>
      <c r="B117" s="154"/>
      <c r="C117" s="154"/>
      <c r="D117" s="154">
        <f t="shared" si="27"/>
        <v>0</v>
      </c>
      <c r="E117" s="154"/>
      <c r="F117" s="154"/>
      <c r="G117" s="154">
        <f t="shared" si="28"/>
        <v>0</v>
      </c>
    </row>
    <row r="118" spans="1:7" x14ac:dyDescent="0.25">
      <c r="A118" s="84" t="s">
        <v>319</v>
      </c>
      <c r="B118" s="154"/>
      <c r="C118" s="154"/>
      <c r="D118" s="154">
        <f t="shared" si="27"/>
        <v>0</v>
      </c>
      <c r="E118" s="154"/>
      <c r="F118" s="154"/>
      <c r="G118" s="154">
        <f t="shared" si="28"/>
        <v>0</v>
      </c>
    </row>
    <row r="119" spans="1:7" x14ac:dyDescent="0.25">
      <c r="A119" s="84" t="s">
        <v>320</v>
      </c>
      <c r="B119" s="154"/>
      <c r="C119" s="154"/>
      <c r="D119" s="154">
        <f t="shared" si="27"/>
        <v>0</v>
      </c>
      <c r="E119" s="154"/>
      <c r="F119" s="154"/>
      <c r="G119" s="154">
        <f t="shared" si="28"/>
        <v>0</v>
      </c>
    </row>
    <row r="120" spans="1:7" x14ac:dyDescent="0.25">
      <c r="A120" s="84" t="s">
        <v>321</v>
      </c>
      <c r="B120" s="154"/>
      <c r="C120" s="154"/>
      <c r="D120" s="154">
        <f t="shared" si="27"/>
        <v>0</v>
      </c>
      <c r="E120" s="154"/>
      <c r="F120" s="154"/>
      <c r="G120" s="154">
        <f t="shared" si="28"/>
        <v>0</v>
      </c>
    </row>
    <row r="121" spans="1:7" x14ac:dyDescent="0.25">
      <c r="A121" s="84" t="s">
        <v>322</v>
      </c>
      <c r="B121" s="154"/>
      <c r="C121" s="154"/>
      <c r="D121" s="154">
        <f t="shared" si="27"/>
        <v>0</v>
      </c>
      <c r="E121" s="154"/>
      <c r="F121" s="154"/>
      <c r="G121" s="154">
        <f t="shared" si="28"/>
        <v>0</v>
      </c>
    </row>
    <row r="122" spans="1:7" x14ac:dyDescent="0.25">
      <c r="A122" s="84" t="s">
        <v>323</v>
      </c>
      <c r="B122" s="154"/>
      <c r="C122" s="154"/>
      <c r="D122" s="154">
        <f t="shared" si="27"/>
        <v>0</v>
      </c>
      <c r="E122" s="154"/>
      <c r="F122" s="154"/>
      <c r="G122" s="154">
        <f t="shared" si="28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9">SUM(C124:C132)</f>
        <v>0</v>
      </c>
      <c r="D123" s="80">
        <f t="shared" si="29"/>
        <v>0</v>
      </c>
      <c r="E123" s="80">
        <f t="shared" si="29"/>
        <v>0</v>
      </c>
      <c r="F123" s="80">
        <f t="shared" si="29"/>
        <v>0</v>
      </c>
      <c r="G123" s="80">
        <f t="shared" si="29"/>
        <v>0</v>
      </c>
    </row>
    <row r="124" spans="1:7" x14ac:dyDescent="0.25">
      <c r="A124" s="84" t="s">
        <v>325</v>
      </c>
      <c r="B124" s="154"/>
      <c r="C124" s="154"/>
      <c r="D124" s="154">
        <f t="shared" ref="D124:D132" si="30">B124+C124</f>
        <v>0</v>
      </c>
      <c r="E124" s="154"/>
      <c r="F124" s="154"/>
      <c r="G124" s="154">
        <f t="shared" ref="G124:G132" si="31">D124-E124</f>
        <v>0</v>
      </c>
    </row>
    <row r="125" spans="1:7" x14ac:dyDescent="0.25">
      <c r="A125" s="84" t="s">
        <v>326</v>
      </c>
      <c r="B125" s="154"/>
      <c r="C125" s="154"/>
      <c r="D125" s="154">
        <f t="shared" si="30"/>
        <v>0</v>
      </c>
      <c r="E125" s="154"/>
      <c r="F125" s="154"/>
      <c r="G125" s="154">
        <f t="shared" si="31"/>
        <v>0</v>
      </c>
    </row>
    <row r="126" spans="1:7" x14ac:dyDescent="0.25">
      <c r="A126" s="84" t="s">
        <v>327</v>
      </c>
      <c r="B126" s="154"/>
      <c r="C126" s="154"/>
      <c r="D126" s="154">
        <f t="shared" si="30"/>
        <v>0</v>
      </c>
      <c r="E126" s="154"/>
      <c r="F126" s="154"/>
      <c r="G126" s="154">
        <f t="shared" si="31"/>
        <v>0</v>
      </c>
    </row>
    <row r="127" spans="1:7" x14ac:dyDescent="0.25">
      <c r="A127" s="84" t="s">
        <v>328</v>
      </c>
      <c r="B127" s="154"/>
      <c r="C127" s="154"/>
      <c r="D127" s="154">
        <f t="shared" si="30"/>
        <v>0</v>
      </c>
      <c r="E127" s="154"/>
      <c r="F127" s="154"/>
      <c r="G127" s="154">
        <f t="shared" si="31"/>
        <v>0</v>
      </c>
    </row>
    <row r="128" spans="1:7" x14ac:dyDescent="0.25">
      <c r="A128" s="84" t="s">
        <v>329</v>
      </c>
      <c r="B128" s="154"/>
      <c r="C128" s="154"/>
      <c r="D128" s="154">
        <f t="shared" si="30"/>
        <v>0</v>
      </c>
      <c r="E128" s="154"/>
      <c r="F128" s="154"/>
      <c r="G128" s="154">
        <f t="shared" si="31"/>
        <v>0</v>
      </c>
    </row>
    <row r="129" spans="1:7" x14ac:dyDescent="0.25">
      <c r="A129" s="84" t="s">
        <v>330</v>
      </c>
      <c r="B129" s="154"/>
      <c r="C129" s="154"/>
      <c r="D129" s="154">
        <f t="shared" si="30"/>
        <v>0</v>
      </c>
      <c r="E129" s="154"/>
      <c r="F129" s="154"/>
      <c r="G129" s="154">
        <f t="shared" si="31"/>
        <v>0</v>
      </c>
    </row>
    <row r="130" spans="1:7" x14ac:dyDescent="0.25">
      <c r="A130" s="84" t="s">
        <v>331</v>
      </c>
      <c r="B130" s="154"/>
      <c r="C130" s="154"/>
      <c r="D130" s="154">
        <f t="shared" si="30"/>
        <v>0</v>
      </c>
      <c r="E130" s="154"/>
      <c r="F130" s="154"/>
      <c r="G130" s="154">
        <f t="shared" si="31"/>
        <v>0</v>
      </c>
    </row>
    <row r="131" spans="1:7" x14ac:dyDescent="0.25">
      <c r="A131" s="84" t="s">
        <v>332</v>
      </c>
      <c r="B131" s="154"/>
      <c r="C131" s="154"/>
      <c r="D131" s="154">
        <f t="shared" si="30"/>
        <v>0</v>
      </c>
      <c r="E131" s="154"/>
      <c r="F131" s="154"/>
      <c r="G131" s="154">
        <f t="shared" si="31"/>
        <v>0</v>
      </c>
    </row>
    <row r="132" spans="1:7" x14ac:dyDescent="0.25">
      <c r="A132" s="84" t="s">
        <v>333</v>
      </c>
      <c r="B132" s="154"/>
      <c r="C132" s="154"/>
      <c r="D132" s="154">
        <f t="shared" si="30"/>
        <v>0</v>
      </c>
      <c r="E132" s="154"/>
      <c r="F132" s="154"/>
      <c r="G132" s="154">
        <f t="shared" si="31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2">SUM(C134:C136)</f>
        <v>0</v>
      </c>
      <c r="D133" s="80">
        <f t="shared" si="32"/>
        <v>0</v>
      </c>
      <c r="E133" s="80">
        <f t="shared" si="32"/>
        <v>0</v>
      </c>
      <c r="F133" s="80">
        <f t="shared" si="32"/>
        <v>0</v>
      </c>
      <c r="G133" s="80">
        <f t="shared" si="32"/>
        <v>0</v>
      </c>
    </row>
    <row r="134" spans="1:7" x14ac:dyDescent="0.25">
      <c r="A134" s="84" t="s">
        <v>335</v>
      </c>
      <c r="B134" s="154"/>
      <c r="C134" s="154"/>
      <c r="D134" s="154">
        <f t="shared" ref="D134:D136" si="33">B134+C134</f>
        <v>0</v>
      </c>
      <c r="E134" s="154"/>
      <c r="F134" s="154"/>
      <c r="G134" s="154">
        <f t="shared" ref="G134:G136" si="34">D134-E134</f>
        <v>0</v>
      </c>
    </row>
    <row r="135" spans="1:7" x14ac:dyDescent="0.25">
      <c r="A135" s="84" t="s">
        <v>336</v>
      </c>
      <c r="B135" s="154"/>
      <c r="C135" s="154"/>
      <c r="D135" s="154">
        <f t="shared" si="33"/>
        <v>0</v>
      </c>
      <c r="E135" s="154"/>
      <c r="F135" s="154"/>
      <c r="G135" s="154">
        <f t="shared" si="34"/>
        <v>0</v>
      </c>
    </row>
    <row r="136" spans="1:7" x14ac:dyDescent="0.25">
      <c r="A136" s="84" t="s">
        <v>337</v>
      </c>
      <c r="B136" s="154"/>
      <c r="C136" s="154"/>
      <c r="D136" s="154">
        <f t="shared" si="33"/>
        <v>0</v>
      </c>
      <c r="E136" s="154"/>
      <c r="F136" s="154"/>
      <c r="G136" s="154">
        <f t="shared" si="34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5">SUM(C138:C142,C144:C145)</f>
        <v>0</v>
      </c>
      <c r="D137" s="80">
        <f t="shared" si="35"/>
        <v>0</v>
      </c>
      <c r="E137" s="80">
        <f t="shared" si="35"/>
        <v>0</v>
      </c>
      <c r="F137" s="80">
        <f t="shared" si="35"/>
        <v>0</v>
      </c>
      <c r="G137" s="80">
        <f t="shared" si="35"/>
        <v>0</v>
      </c>
    </row>
    <row r="138" spans="1:7" x14ac:dyDescent="0.25">
      <c r="A138" s="84" t="s">
        <v>339</v>
      </c>
      <c r="B138" s="154"/>
      <c r="C138" s="154"/>
      <c r="D138" s="154">
        <f t="shared" ref="D138:D145" si="36">B138+C138</f>
        <v>0</v>
      </c>
      <c r="E138" s="154"/>
      <c r="F138" s="154"/>
      <c r="G138" s="154">
        <f t="shared" ref="G138:G145" si="37">D138-E138</f>
        <v>0</v>
      </c>
    </row>
    <row r="139" spans="1:7" x14ac:dyDescent="0.25">
      <c r="A139" s="84" t="s">
        <v>340</v>
      </c>
      <c r="B139" s="154"/>
      <c r="C139" s="154"/>
      <c r="D139" s="154">
        <f t="shared" si="36"/>
        <v>0</v>
      </c>
      <c r="E139" s="154"/>
      <c r="F139" s="154"/>
      <c r="G139" s="154">
        <f t="shared" si="37"/>
        <v>0</v>
      </c>
    </row>
    <row r="140" spans="1:7" x14ac:dyDescent="0.25">
      <c r="A140" s="84" t="s">
        <v>341</v>
      </c>
      <c r="B140" s="154"/>
      <c r="C140" s="154"/>
      <c r="D140" s="154">
        <f t="shared" si="36"/>
        <v>0</v>
      </c>
      <c r="E140" s="154"/>
      <c r="F140" s="154"/>
      <c r="G140" s="154">
        <f t="shared" si="37"/>
        <v>0</v>
      </c>
    </row>
    <row r="141" spans="1:7" x14ac:dyDescent="0.25">
      <c r="A141" s="84" t="s">
        <v>342</v>
      </c>
      <c r="B141" s="154"/>
      <c r="C141" s="154"/>
      <c r="D141" s="154">
        <f t="shared" si="36"/>
        <v>0</v>
      </c>
      <c r="E141" s="154"/>
      <c r="F141" s="154"/>
      <c r="G141" s="154">
        <f t="shared" si="37"/>
        <v>0</v>
      </c>
    </row>
    <row r="142" spans="1:7" x14ac:dyDescent="0.25">
      <c r="A142" s="84" t="s">
        <v>343</v>
      </c>
      <c r="B142" s="154"/>
      <c r="C142" s="154"/>
      <c r="D142" s="154">
        <f t="shared" si="36"/>
        <v>0</v>
      </c>
      <c r="E142" s="154"/>
      <c r="F142" s="154"/>
      <c r="G142" s="154">
        <f t="shared" si="37"/>
        <v>0</v>
      </c>
    </row>
    <row r="143" spans="1:7" x14ac:dyDescent="0.25">
      <c r="A143" s="84" t="s">
        <v>3301</v>
      </c>
      <c r="B143" s="154"/>
      <c r="C143" s="154"/>
      <c r="D143" s="154">
        <f t="shared" si="36"/>
        <v>0</v>
      </c>
      <c r="E143" s="154"/>
      <c r="F143" s="154"/>
      <c r="G143" s="154">
        <f t="shared" si="37"/>
        <v>0</v>
      </c>
    </row>
    <row r="144" spans="1:7" x14ac:dyDescent="0.25">
      <c r="A144" s="84" t="s">
        <v>345</v>
      </c>
      <c r="B144" s="154"/>
      <c r="C144" s="154"/>
      <c r="D144" s="154">
        <f t="shared" si="36"/>
        <v>0</v>
      </c>
      <c r="E144" s="154"/>
      <c r="F144" s="154"/>
      <c r="G144" s="154">
        <f t="shared" si="37"/>
        <v>0</v>
      </c>
    </row>
    <row r="145" spans="1:7" x14ac:dyDescent="0.25">
      <c r="A145" s="84" t="s">
        <v>346</v>
      </c>
      <c r="B145" s="154"/>
      <c r="C145" s="154"/>
      <c r="D145" s="154">
        <f t="shared" si="36"/>
        <v>0</v>
      </c>
      <c r="E145" s="154"/>
      <c r="F145" s="154"/>
      <c r="G145" s="154">
        <f t="shared" si="37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8">SUM(C147:C149)</f>
        <v>0</v>
      </c>
      <c r="D146" s="80">
        <f t="shared" si="38"/>
        <v>0</v>
      </c>
      <c r="E146" s="80">
        <f t="shared" si="38"/>
        <v>0</v>
      </c>
      <c r="F146" s="80">
        <f t="shared" si="38"/>
        <v>0</v>
      </c>
      <c r="G146" s="80">
        <f t="shared" si="38"/>
        <v>0</v>
      </c>
    </row>
    <row r="147" spans="1:7" x14ac:dyDescent="0.25">
      <c r="A147" s="84" t="s">
        <v>348</v>
      </c>
      <c r="B147" s="154"/>
      <c r="C147" s="154"/>
      <c r="D147" s="154">
        <f t="shared" ref="D147:D149" si="39">B147+C147</f>
        <v>0</v>
      </c>
      <c r="E147" s="154"/>
      <c r="F147" s="154"/>
      <c r="G147" s="154">
        <f t="shared" ref="G147:G149" si="40">D147-E147</f>
        <v>0</v>
      </c>
    </row>
    <row r="148" spans="1:7" x14ac:dyDescent="0.25">
      <c r="A148" s="84" t="s">
        <v>349</v>
      </c>
      <c r="B148" s="154"/>
      <c r="C148" s="154"/>
      <c r="D148" s="154">
        <f t="shared" si="39"/>
        <v>0</v>
      </c>
      <c r="E148" s="154"/>
      <c r="F148" s="154"/>
      <c r="G148" s="154">
        <f t="shared" si="40"/>
        <v>0</v>
      </c>
    </row>
    <row r="149" spans="1:7" x14ac:dyDescent="0.25">
      <c r="A149" s="84" t="s">
        <v>350</v>
      </c>
      <c r="B149" s="154"/>
      <c r="C149" s="154"/>
      <c r="D149" s="154">
        <f t="shared" si="39"/>
        <v>0</v>
      </c>
      <c r="E149" s="154"/>
      <c r="F149" s="154"/>
      <c r="G149" s="154">
        <f t="shared" si="40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41">SUM(C151:C157)</f>
        <v>0</v>
      </c>
      <c r="D150" s="80">
        <f t="shared" si="41"/>
        <v>0</v>
      </c>
      <c r="E150" s="80">
        <f t="shared" si="41"/>
        <v>0</v>
      </c>
      <c r="F150" s="80">
        <f t="shared" si="41"/>
        <v>0</v>
      </c>
      <c r="G150" s="80">
        <f t="shared" si="41"/>
        <v>0</v>
      </c>
    </row>
    <row r="151" spans="1:7" x14ac:dyDescent="0.25">
      <c r="A151" s="84" t="s">
        <v>352</v>
      </c>
      <c r="B151" s="154"/>
      <c r="C151" s="154"/>
      <c r="D151" s="154">
        <f t="shared" ref="D151:D157" si="42">B151+C151</f>
        <v>0</v>
      </c>
      <c r="E151" s="154"/>
      <c r="F151" s="154"/>
      <c r="G151" s="154">
        <f t="shared" ref="G151:G157" si="43">D151-E151</f>
        <v>0</v>
      </c>
    </row>
    <row r="152" spans="1:7" x14ac:dyDescent="0.25">
      <c r="A152" s="84" t="s">
        <v>353</v>
      </c>
      <c r="B152" s="154"/>
      <c r="C152" s="154"/>
      <c r="D152" s="154">
        <f t="shared" si="42"/>
        <v>0</v>
      </c>
      <c r="E152" s="154"/>
      <c r="F152" s="154"/>
      <c r="G152" s="154">
        <f t="shared" si="43"/>
        <v>0</v>
      </c>
    </row>
    <row r="153" spans="1:7" x14ac:dyDescent="0.25">
      <c r="A153" s="84" t="s">
        <v>354</v>
      </c>
      <c r="B153" s="154"/>
      <c r="C153" s="154"/>
      <c r="D153" s="154">
        <f t="shared" si="42"/>
        <v>0</v>
      </c>
      <c r="E153" s="154"/>
      <c r="F153" s="154"/>
      <c r="G153" s="154">
        <f t="shared" si="43"/>
        <v>0</v>
      </c>
    </row>
    <row r="154" spans="1:7" x14ac:dyDescent="0.25">
      <c r="A154" s="42" t="s">
        <v>355</v>
      </c>
      <c r="B154" s="154"/>
      <c r="C154" s="154"/>
      <c r="D154" s="154">
        <f t="shared" si="42"/>
        <v>0</v>
      </c>
      <c r="E154" s="154"/>
      <c r="F154" s="154"/>
      <c r="G154" s="154">
        <f t="shared" si="43"/>
        <v>0</v>
      </c>
    </row>
    <row r="155" spans="1:7" x14ac:dyDescent="0.25">
      <c r="A155" s="84" t="s">
        <v>356</v>
      </c>
      <c r="B155" s="154"/>
      <c r="C155" s="154"/>
      <c r="D155" s="154">
        <f t="shared" si="42"/>
        <v>0</v>
      </c>
      <c r="E155" s="154"/>
      <c r="F155" s="154"/>
      <c r="G155" s="154">
        <f t="shared" si="43"/>
        <v>0</v>
      </c>
    </row>
    <row r="156" spans="1:7" x14ac:dyDescent="0.25">
      <c r="A156" s="84" t="s">
        <v>357</v>
      </c>
      <c r="B156" s="154"/>
      <c r="C156" s="154"/>
      <c r="D156" s="154">
        <f t="shared" si="42"/>
        <v>0</v>
      </c>
      <c r="E156" s="154"/>
      <c r="F156" s="154"/>
      <c r="G156" s="154">
        <f t="shared" si="43"/>
        <v>0</v>
      </c>
    </row>
    <row r="157" spans="1:7" x14ac:dyDescent="0.25">
      <c r="A157" s="84" t="s">
        <v>358</v>
      </c>
      <c r="B157" s="154"/>
      <c r="C157" s="154"/>
      <c r="D157" s="154">
        <f t="shared" si="42"/>
        <v>0</v>
      </c>
      <c r="E157" s="154"/>
      <c r="F157" s="154"/>
      <c r="G157" s="154">
        <f t="shared" si="43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77217362</v>
      </c>
      <c r="C159" s="79">
        <f t="shared" ref="C159:G159" si="44">C9+C84</f>
        <v>4936171.01</v>
      </c>
      <c r="D159" s="79">
        <f t="shared" si="44"/>
        <v>82153533.00999999</v>
      </c>
      <c r="E159" s="79">
        <f t="shared" si="44"/>
        <v>62855075.669999994</v>
      </c>
      <c r="F159" s="79">
        <f t="shared" si="44"/>
        <v>62271646.18999999</v>
      </c>
      <c r="G159" s="79">
        <f t="shared" si="44"/>
        <v>19298457.340000004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77217362</v>
      </c>
      <c r="Q2" s="18">
        <f>'Formato 6 a)'!C9</f>
        <v>4936171.01</v>
      </c>
      <c r="R2" s="18">
        <f>'Formato 6 a)'!D9</f>
        <v>82153533.00999999</v>
      </c>
      <c r="S2" s="18">
        <f>'Formato 6 a)'!E9</f>
        <v>62855075.669999994</v>
      </c>
      <c r="T2" s="18">
        <f>'Formato 6 a)'!F9</f>
        <v>62271646.18999999</v>
      </c>
      <c r="U2" s="18">
        <f>'Formato 6 a)'!G9</f>
        <v>19298457.340000004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30873769</v>
      </c>
      <c r="Q3" s="18">
        <f>'Formato 6 a)'!C10</f>
        <v>1554.2400000001071</v>
      </c>
      <c r="R3" s="18">
        <f>'Formato 6 a)'!D10</f>
        <v>30875323.239999998</v>
      </c>
      <c r="S3" s="18">
        <f>'Formato 6 a)'!E10</f>
        <v>27078990.149999999</v>
      </c>
      <c r="T3" s="18">
        <f>'Formato 6 a)'!F10</f>
        <v>26596725.219999999</v>
      </c>
      <c r="U3" s="18">
        <f>'Formato 6 a)'!G10</f>
        <v>3796333.0900000012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15760788</v>
      </c>
      <c r="Q4" s="18">
        <f>'Formato 6 a)'!C11</f>
        <v>302159.71000000002</v>
      </c>
      <c r="R4" s="18">
        <f>'Formato 6 a)'!D11</f>
        <v>16062947.710000001</v>
      </c>
      <c r="S4" s="18">
        <f>'Formato 6 a)'!E11</f>
        <v>14885251.939999999</v>
      </c>
      <c r="T4" s="18">
        <f>'Formato 6 a)'!F11</f>
        <v>14885251.939999999</v>
      </c>
      <c r="U4" s="18">
        <f>'Formato 6 a)'!G11</f>
        <v>1177695.7700000014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1190766</v>
      </c>
      <c r="Q5" s="18">
        <f>'Formato 6 a)'!C12</f>
        <v>0</v>
      </c>
      <c r="R5" s="18">
        <f>'Formato 6 a)'!D12</f>
        <v>1190766</v>
      </c>
      <c r="S5" s="18">
        <f>'Formato 6 a)'!E12</f>
        <v>607933.54</v>
      </c>
      <c r="T5" s="18">
        <f>'Formato 6 a)'!F12</f>
        <v>607933.54</v>
      </c>
      <c r="U5" s="18">
        <f>'Formato 6 a)'!G12</f>
        <v>582832.46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3805872</v>
      </c>
      <c r="Q6" s="18">
        <f>'Formato 6 a)'!C13</f>
        <v>222922.11</v>
      </c>
      <c r="R6" s="18">
        <f>'Formato 6 a)'!D13</f>
        <v>4028794.11</v>
      </c>
      <c r="S6" s="18">
        <f>'Formato 6 a)'!E13</f>
        <v>3301156.56</v>
      </c>
      <c r="T6" s="18">
        <f>'Formato 6 a)'!F13</f>
        <v>3301156.56</v>
      </c>
      <c r="U6" s="18">
        <f>'Formato 6 a)'!G13</f>
        <v>727637.54999999981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4000830</v>
      </c>
      <c r="Q7" s="18">
        <f>'Formato 6 a)'!C14</f>
        <v>236352.29</v>
      </c>
      <c r="R7" s="18">
        <f>'Formato 6 a)'!D14</f>
        <v>4237182.29</v>
      </c>
      <c r="S7" s="18">
        <f>'Formato 6 a)'!E14</f>
        <v>3912143.43</v>
      </c>
      <c r="T7" s="18">
        <f>'Formato 6 a)'!F14</f>
        <v>3429878.5</v>
      </c>
      <c r="U7" s="18">
        <f>'Formato 6 a)'!G14</f>
        <v>325038.85999999987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5065513</v>
      </c>
      <c r="Q8" s="18">
        <f>'Formato 6 a)'!C15</f>
        <v>59620.13</v>
      </c>
      <c r="R8" s="18">
        <f>'Formato 6 a)'!D15</f>
        <v>5125133.13</v>
      </c>
      <c r="S8" s="18">
        <f>'Formato 6 a)'!E15</f>
        <v>4372504.68</v>
      </c>
      <c r="T8" s="18">
        <f>'Formato 6 a)'!F15</f>
        <v>4372504.68</v>
      </c>
      <c r="U8" s="18">
        <f>'Formato 6 a)'!G15</f>
        <v>752628.45000000019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1050000</v>
      </c>
      <c r="Q9" s="18">
        <f>'Formato 6 a)'!C16</f>
        <v>-819500</v>
      </c>
      <c r="R9" s="18">
        <f>'Formato 6 a)'!D16</f>
        <v>230500</v>
      </c>
      <c r="S9" s="18">
        <f>'Formato 6 a)'!E16</f>
        <v>0</v>
      </c>
      <c r="T9" s="18">
        <f>'Formato 6 a)'!F16</f>
        <v>0</v>
      </c>
      <c r="U9" s="18">
        <f>'Formato 6 a)'!G16</f>
        <v>230500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9540894</v>
      </c>
      <c r="Q11" s="18">
        <f>'Formato 6 a)'!C18</f>
        <v>-327450.2</v>
      </c>
      <c r="R11" s="18">
        <f>'Formato 6 a)'!D18</f>
        <v>9213443.8000000007</v>
      </c>
      <c r="S11" s="18">
        <f>'Formato 6 a)'!E18</f>
        <v>8201164.2699999986</v>
      </c>
      <c r="T11" s="18">
        <f>'Formato 6 a)'!F18</f>
        <v>8201164.2699999986</v>
      </c>
      <c r="U11" s="18">
        <f>'Formato 6 a)'!G18</f>
        <v>1012279.5300000008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771536</v>
      </c>
      <c r="Q12" s="18">
        <f>'Formato 6 a)'!C19</f>
        <v>-122243.34</v>
      </c>
      <c r="R12" s="18">
        <f>'Formato 6 a)'!D19</f>
        <v>649292.66</v>
      </c>
      <c r="S12" s="18">
        <f>'Formato 6 a)'!E19</f>
        <v>456166.79</v>
      </c>
      <c r="T12" s="18">
        <f>'Formato 6 a)'!F19</f>
        <v>456166.79</v>
      </c>
      <c r="U12" s="18">
        <f>'Formato 6 a)'!G19</f>
        <v>193125.87000000005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180079</v>
      </c>
      <c r="Q13" s="18">
        <f>'Formato 6 a)'!C20</f>
        <v>13500</v>
      </c>
      <c r="R13" s="18">
        <f>'Formato 6 a)'!D20</f>
        <v>193579</v>
      </c>
      <c r="S13" s="18">
        <f>'Formato 6 a)'!E20</f>
        <v>164334.60999999999</v>
      </c>
      <c r="T13" s="18">
        <f>'Formato 6 a)'!F20</f>
        <v>164334.60999999999</v>
      </c>
      <c r="U13" s="18">
        <f>'Formato 6 a)'!G20</f>
        <v>29244.390000000014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4808401</v>
      </c>
      <c r="Q15" s="18">
        <f>'Formato 6 a)'!C22</f>
        <v>-161434.56</v>
      </c>
      <c r="R15" s="18">
        <f>'Formato 6 a)'!D22</f>
        <v>4646966.4400000004</v>
      </c>
      <c r="S15" s="18">
        <f>'Formato 6 a)'!E22</f>
        <v>4396926.22</v>
      </c>
      <c r="T15" s="18">
        <f>'Formato 6 a)'!F22</f>
        <v>4396926.22</v>
      </c>
      <c r="U15" s="18">
        <f>'Formato 6 a)'!G22</f>
        <v>250040.22000000067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1848052</v>
      </c>
      <c r="Q16" s="18">
        <f>'Formato 6 a)'!C23</f>
        <v>-49467.199999999997</v>
      </c>
      <c r="R16" s="18">
        <f>'Formato 6 a)'!D23</f>
        <v>1798584.8</v>
      </c>
      <c r="S16" s="18">
        <f>'Formato 6 a)'!E23</f>
        <v>1492725.46</v>
      </c>
      <c r="T16" s="18">
        <f>'Formato 6 a)'!F23</f>
        <v>1492725.46</v>
      </c>
      <c r="U16" s="18">
        <f>'Formato 6 a)'!G23</f>
        <v>305859.34000000008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1238812</v>
      </c>
      <c r="Q17" s="18">
        <f>'Formato 6 a)'!C24</f>
        <v>-94800</v>
      </c>
      <c r="R17" s="18">
        <f>'Formato 6 a)'!D24</f>
        <v>1144012</v>
      </c>
      <c r="S17" s="18">
        <f>'Formato 6 a)'!E24</f>
        <v>1085769.1399999999</v>
      </c>
      <c r="T17" s="18">
        <f>'Formato 6 a)'!F24</f>
        <v>1085769.1399999999</v>
      </c>
      <c r="U17" s="18">
        <f>'Formato 6 a)'!G24</f>
        <v>58242.860000000102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523377</v>
      </c>
      <c r="Q18" s="18">
        <f>'Formato 6 a)'!C25</f>
        <v>44595.76</v>
      </c>
      <c r="R18" s="18">
        <f>'Formato 6 a)'!D25</f>
        <v>567972.76</v>
      </c>
      <c r="S18" s="18">
        <f>'Formato 6 a)'!E25</f>
        <v>461988.06</v>
      </c>
      <c r="T18" s="18">
        <f>'Formato 6 a)'!F25</f>
        <v>461988.06</v>
      </c>
      <c r="U18" s="18">
        <f>'Formato 6 a)'!G25</f>
        <v>105984.70000000001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170637</v>
      </c>
      <c r="Q20" s="18">
        <f>'Formato 6 a)'!C27</f>
        <v>42399.14</v>
      </c>
      <c r="R20" s="18">
        <f>'Formato 6 a)'!D27</f>
        <v>213036.14</v>
      </c>
      <c r="S20" s="18">
        <f>'Formato 6 a)'!E27</f>
        <v>143253.99</v>
      </c>
      <c r="T20" s="18">
        <f>'Formato 6 a)'!F27</f>
        <v>143253.99</v>
      </c>
      <c r="U20" s="18">
        <f>'Formato 6 a)'!G27</f>
        <v>69782.150000000023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21520079</v>
      </c>
      <c r="Q21" s="18">
        <f>'Formato 6 a)'!C28</f>
        <v>2460722.9799999995</v>
      </c>
      <c r="R21" s="18">
        <f>'Formato 6 a)'!D28</f>
        <v>23980801.98</v>
      </c>
      <c r="S21" s="18">
        <f>'Formato 6 a)'!E28</f>
        <v>22183468.209999997</v>
      </c>
      <c r="T21" s="18">
        <f>'Formato 6 a)'!F28</f>
        <v>22082303.659999996</v>
      </c>
      <c r="U21" s="18">
        <f>'Formato 6 a)'!G28</f>
        <v>1797333.7699999996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10642880</v>
      </c>
      <c r="Q22" s="18">
        <f>'Formato 6 a)'!C29</f>
        <v>1145470.5</v>
      </c>
      <c r="R22" s="18">
        <f>'Formato 6 a)'!D29</f>
        <v>11788350.5</v>
      </c>
      <c r="S22" s="18">
        <f>'Formato 6 a)'!E29</f>
        <v>11014037.9</v>
      </c>
      <c r="T22" s="18">
        <f>'Formato 6 a)'!F29</f>
        <v>11012290.49</v>
      </c>
      <c r="U22" s="18">
        <f>'Formato 6 a)'!G29</f>
        <v>774312.59999999963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17000</v>
      </c>
      <c r="Q23" s="18">
        <f>'Formato 6 a)'!C30</f>
        <v>-17000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3809600</v>
      </c>
      <c r="Q24" s="18">
        <f>'Formato 6 a)'!C31</f>
        <v>-309447.77</v>
      </c>
      <c r="R24" s="18">
        <f>'Formato 6 a)'!D31</f>
        <v>3500152.23</v>
      </c>
      <c r="S24" s="18">
        <f>'Formato 6 a)'!E31</f>
        <v>3144653.57</v>
      </c>
      <c r="T24" s="18">
        <f>'Formato 6 a)'!F31</f>
        <v>3144653.57</v>
      </c>
      <c r="U24" s="18">
        <f>'Formato 6 a)'!G31</f>
        <v>355498.66000000015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939190</v>
      </c>
      <c r="Q25" s="18">
        <f>'Formato 6 a)'!C32</f>
        <v>-23275</v>
      </c>
      <c r="R25" s="18">
        <f>'Formato 6 a)'!D32</f>
        <v>915915</v>
      </c>
      <c r="S25" s="18">
        <f>'Formato 6 a)'!E32</f>
        <v>728615.18</v>
      </c>
      <c r="T25" s="18">
        <f>'Formato 6 a)'!F32</f>
        <v>728615.18</v>
      </c>
      <c r="U25" s="18">
        <f>'Formato 6 a)'!G32</f>
        <v>187299.81999999995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2177986</v>
      </c>
      <c r="Q26" s="18">
        <f>'Formato 6 a)'!C33</f>
        <v>1573131.91</v>
      </c>
      <c r="R26" s="18">
        <f>'Formato 6 a)'!D33</f>
        <v>3751117.91</v>
      </c>
      <c r="S26" s="18">
        <f>'Formato 6 a)'!E33</f>
        <v>3375805.93</v>
      </c>
      <c r="T26" s="18">
        <f>'Formato 6 a)'!F33</f>
        <v>3375805.93</v>
      </c>
      <c r="U26" s="18">
        <f>'Formato 6 a)'!G33</f>
        <v>375311.98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252600</v>
      </c>
      <c r="Q27" s="18">
        <f>'Formato 6 a)'!C34</f>
        <v>29971.98</v>
      </c>
      <c r="R27" s="18">
        <f>'Formato 6 a)'!D34</f>
        <v>282571.98</v>
      </c>
      <c r="S27" s="18">
        <f>'Formato 6 a)'!E34</f>
        <v>281598.33</v>
      </c>
      <c r="T27" s="18">
        <f>'Formato 6 a)'!F34</f>
        <v>281598.33</v>
      </c>
      <c r="U27" s="18">
        <f>'Formato 6 a)'!G34</f>
        <v>973.64999999996508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74400</v>
      </c>
      <c r="Q28" s="18">
        <f>'Formato 6 a)'!C35</f>
        <v>68010.78</v>
      </c>
      <c r="R28" s="18">
        <f>'Formato 6 a)'!D35</f>
        <v>142410.78</v>
      </c>
      <c r="S28" s="18">
        <f>'Formato 6 a)'!E35</f>
        <v>103612.88</v>
      </c>
      <c r="T28" s="18">
        <f>'Formato 6 a)'!F35</f>
        <v>103612.88</v>
      </c>
      <c r="U28" s="18">
        <f>'Formato 6 a)'!G35</f>
        <v>38797.899999999994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145000</v>
      </c>
      <c r="Q29" s="18">
        <f>'Formato 6 a)'!C36</f>
        <v>130525.4</v>
      </c>
      <c r="R29" s="18">
        <f>'Formato 6 a)'!D36</f>
        <v>275525.40000000002</v>
      </c>
      <c r="S29" s="18">
        <f>'Formato 6 a)'!E36</f>
        <v>257566.4</v>
      </c>
      <c r="T29" s="18">
        <f>'Formato 6 a)'!F36</f>
        <v>257566.4</v>
      </c>
      <c r="U29" s="18">
        <f>'Formato 6 a)'!G36</f>
        <v>17959.000000000029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3461423</v>
      </c>
      <c r="Q30" s="18">
        <f>'Formato 6 a)'!C37</f>
        <v>-136664.82</v>
      </c>
      <c r="R30" s="18">
        <f>'Formato 6 a)'!D37</f>
        <v>3324758.18</v>
      </c>
      <c r="S30" s="18">
        <f>'Formato 6 a)'!E37</f>
        <v>3277578.02</v>
      </c>
      <c r="T30" s="18">
        <f>'Formato 6 a)'!F37</f>
        <v>3178160.88</v>
      </c>
      <c r="U30" s="18">
        <f>'Formato 6 a)'!G37</f>
        <v>47180.160000000149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10000</v>
      </c>
      <c r="Q31" s="18">
        <f>'Formato 6 a)'!C38</f>
        <v>10764.15</v>
      </c>
      <c r="R31" s="18">
        <f>'Formato 6 a)'!D38</f>
        <v>20764.150000000001</v>
      </c>
      <c r="S31" s="18">
        <f>'Formato 6 a)'!E38</f>
        <v>14764.15</v>
      </c>
      <c r="T31" s="18">
        <f>'Formato 6 a)'!F38</f>
        <v>14764.15</v>
      </c>
      <c r="U31" s="18">
        <f>'Formato 6 a)'!G38</f>
        <v>6000.0000000000018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10000</v>
      </c>
      <c r="Q35" s="18">
        <f>'Formato 6 a)'!C42</f>
        <v>10764.15</v>
      </c>
      <c r="R35" s="18">
        <f>'Formato 6 a)'!D42</f>
        <v>20764.150000000001</v>
      </c>
      <c r="S35" s="18">
        <f>'Formato 6 a)'!E42</f>
        <v>14764.15</v>
      </c>
      <c r="T35" s="18">
        <f>'Formato 6 a)'!F42</f>
        <v>14764.15</v>
      </c>
      <c r="U35" s="18">
        <f>'Formato 6 a)'!G42</f>
        <v>6000.0000000000018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1217522</v>
      </c>
      <c r="Q41" s="18">
        <f>'Formato 6 a)'!C48</f>
        <v>997747.17000000016</v>
      </c>
      <c r="R41" s="18">
        <f>'Formato 6 a)'!D48</f>
        <v>2215269.17</v>
      </c>
      <c r="S41" s="18">
        <f>'Formato 6 a)'!E48</f>
        <v>1923928.7000000002</v>
      </c>
      <c r="T41" s="18">
        <f>'Formato 6 a)'!F48</f>
        <v>1923928.7000000002</v>
      </c>
      <c r="U41" s="18">
        <f>'Formato 6 a)'!G48</f>
        <v>291340.46999999997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223872</v>
      </c>
      <c r="Q42" s="18">
        <f>'Formato 6 a)'!C49</f>
        <v>-17988.78</v>
      </c>
      <c r="R42" s="18">
        <f>'Formato 6 a)'!D49</f>
        <v>205883.22</v>
      </c>
      <c r="S42" s="18">
        <f>'Formato 6 a)'!E49</f>
        <v>68286.75</v>
      </c>
      <c r="T42" s="18">
        <f>'Formato 6 a)'!F49</f>
        <v>68286.75</v>
      </c>
      <c r="U42" s="18">
        <f>'Formato 6 a)'!G49</f>
        <v>137596.47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3950</v>
      </c>
      <c r="Q43" s="18">
        <f>'Formato 6 a)'!C50</f>
        <v>21119.83</v>
      </c>
      <c r="R43" s="18">
        <f>'Formato 6 a)'!D50</f>
        <v>25069.83</v>
      </c>
      <c r="S43" s="18">
        <f>'Formato 6 a)'!E50</f>
        <v>21119.83</v>
      </c>
      <c r="T43" s="18">
        <f>'Formato 6 a)'!F50</f>
        <v>21119.83</v>
      </c>
      <c r="U43" s="18">
        <f>'Formato 6 a)'!G50</f>
        <v>3950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15000</v>
      </c>
      <c r="Q44" s="18">
        <f>'Formato 6 a)'!C51</f>
        <v>0</v>
      </c>
      <c r="R44" s="18">
        <f>'Formato 6 a)'!D51</f>
        <v>15000</v>
      </c>
      <c r="S44" s="18">
        <f>'Formato 6 a)'!E51</f>
        <v>0</v>
      </c>
      <c r="T44" s="18">
        <f>'Formato 6 a)'!F51</f>
        <v>0</v>
      </c>
      <c r="U44" s="18">
        <f>'Formato 6 a)'!G51</f>
        <v>15000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455000</v>
      </c>
      <c r="Q45" s="18">
        <f>'Formato 6 a)'!C52</f>
        <v>-433960</v>
      </c>
      <c r="R45" s="18">
        <f>'Formato 6 a)'!D52</f>
        <v>21040</v>
      </c>
      <c r="S45" s="18">
        <f>'Formato 6 a)'!E52</f>
        <v>0</v>
      </c>
      <c r="T45" s="18">
        <f>'Formato 6 a)'!F52</f>
        <v>0</v>
      </c>
      <c r="U45" s="18">
        <f>'Formato 6 a)'!G52</f>
        <v>21040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276800</v>
      </c>
      <c r="Q47" s="18">
        <f>'Formato 6 a)'!C54</f>
        <v>1329268.1200000001</v>
      </c>
      <c r="R47" s="18">
        <f>'Formato 6 a)'!D54</f>
        <v>1606068.12</v>
      </c>
      <c r="S47" s="18">
        <f>'Formato 6 a)'!E54</f>
        <v>1525314.12</v>
      </c>
      <c r="T47" s="18">
        <f>'Formato 6 a)'!F54</f>
        <v>1525314.12</v>
      </c>
      <c r="U47" s="18">
        <f>'Formato 6 a)'!G54</f>
        <v>80754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300000</v>
      </c>
      <c r="R49" s="18">
        <f>'Formato 6 a)'!D56</f>
        <v>300000</v>
      </c>
      <c r="S49" s="18">
        <f>'Formato 6 a)'!E56</f>
        <v>300000</v>
      </c>
      <c r="T49" s="18">
        <f>'Formato 6 a)'!F56</f>
        <v>300000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242900</v>
      </c>
      <c r="Q50" s="18">
        <f>'Formato 6 a)'!C57</f>
        <v>-200692</v>
      </c>
      <c r="R50" s="18">
        <f>'Formato 6 a)'!D57</f>
        <v>42208</v>
      </c>
      <c r="S50" s="18">
        <f>'Formato 6 a)'!E57</f>
        <v>9208</v>
      </c>
      <c r="T50" s="18">
        <f>'Formato 6 a)'!F57</f>
        <v>9208</v>
      </c>
      <c r="U50" s="18">
        <f>'Formato 6 a)'!G57</f>
        <v>33000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14055098</v>
      </c>
      <c r="Q51" s="18">
        <f>'Formato 6 a)'!C58</f>
        <v>1792832.67</v>
      </c>
      <c r="R51" s="18">
        <f>'Formato 6 a)'!D58</f>
        <v>15847930.67</v>
      </c>
      <c r="S51" s="18">
        <f>'Formato 6 a)'!E58</f>
        <v>3452760.19</v>
      </c>
      <c r="T51" s="18">
        <f>'Formato 6 a)'!F58</f>
        <v>3452760.19</v>
      </c>
      <c r="U51" s="18">
        <f>'Formato 6 a)'!G58</f>
        <v>12395170.48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14055098</v>
      </c>
      <c r="Q52" s="18">
        <f>'Formato 6 a)'!C59</f>
        <v>1792832.67</v>
      </c>
      <c r="R52" s="18">
        <f>'Formato 6 a)'!D59</f>
        <v>15847930.67</v>
      </c>
      <c r="S52" s="18">
        <f>'Formato 6 a)'!E59</f>
        <v>3452760.19</v>
      </c>
      <c r="T52" s="18">
        <f>'Formato 6 a)'!F59</f>
        <v>3452760.19</v>
      </c>
      <c r="U52" s="18">
        <f>'Formato 6 a)'!G59</f>
        <v>12395170.48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7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77217362</v>
      </c>
      <c r="Q150">
        <f>'Formato 6 a)'!C159</f>
        <v>4936171.01</v>
      </c>
      <c r="R150">
        <f>'Formato 6 a)'!D159</f>
        <v>82153533.00999999</v>
      </c>
      <c r="S150">
        <f>'Formato 6 a)'!E159</f>
        <v>62855075.669999994</v>
      </c>
      <c r="T150">
        <f>'Formato 6 a)'!F159</f>
        <v>62271646.18999999</v>
      </c>
      <c r="U150">
        <f>'Formato 6 a)'!G159</f>
        <v>19298457.340000004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16" zoomScale="90" zoomScaleNormal="90" workbookViewId="0">
      <selection activeCell="B10" sqref="B10:G1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3" t="s">
        <v>3290</v>
      </c>
      <c r="B1" s="183"/>
      <c r="C1" s="183"/>
      <c r="D1" s="183"/>
      <c r="E1" s="183"/>
      <c r="F1" s="183"/>
      <c r="G1" s="183"/>
    </row>
    <row r="2" spans="1:7" x14ac:dyDescent="0.25">
      <c r="A2" s="164" t="str">
        <f>ENTE_PUBLICO_A</f>
        <v>ORGANISMO: JUNTA MUNICIPAL DE AGUA POTABLE Y ALCANTARILLADO DE CORTAZAR, GTO., Gobierno del Estado de Guanajuato (a)</v>
      </c>
      <c r="B2" s="165"/>
      <c r="C2" s="165"/>
      <c r="D2" s="165"/>
      <c r="E2" s="165"/>
      <c r="F2" s="165"/>
      <c r="G2" s="166"/>
    </row>
    <row r="3" spans="1:7" x14ac:dyDescent="0.25">
      <c r="A3" s="167" t="s">
        <v>277</v>
      </c>
      <c r="B3" s="168"/>
      <c r="C3" s="168"/>
      <c r="D3" s="168"/>
      <c r="E3" s="168"/>
      <c r="F3" s="168"/>
      <c r="G3" s="169"/>
    </row>
    <row r="4" spans="1:7" x14ac:dyDescent="0.25">
      <c r="A4" s="167" t="s">
        <v>431</v>
      </c>
      <c r="B4" s="168"/>
      <c r="C4" s="168"/>
      <c r="D4" s="168"/>
      <c r="E4" s="168"/>
      <c r="F4" s="168"/>
      <c r="G4" s="169"/>
    </row>
    <row r="5" spans="1:7" x14ac:dyDescent="0.25">
      <c r="A5" s="170" t="str">
        <f>TRIMESTRE</f>
        <v>Del 1 de enero al 31 de diciembre de 2022 (b)</v>
      </c>
      <c r="B5" s="171"/>
      <c r="C5" s="171"/>
      <c r="D5" s="171"/>
      <c r="E5" s="171"/>
      <c r="F5" s="171"/>
      <c r="G5" s="172"/>
    </row>
    <row r="6" spans="1:7" x14ac:dyDescent="0.25">
      <c r="A6" s="173" t="s">
        <v>118</v>
      </c>
      <c r="B6" s="174"/>
      <c r="C6" s="174"/>
      <c r="D6" s="174"/>
      <c r="E6" s="174"/>
      <c r="F6" s="174"/>
      <c r="G6" s="175"/>
    </row>
    <row r="7" spans="1:7" x14ac:dyDescent="0.25">
      <c r="A7" s="179" t="s">
        <v>0</v>
      </c>
      <c r="B7" s="181" t="s">
        <v>279</v>
      </c>
      <c r="C7" s="181"/>
      <c r="D7" s="181"/>
      <c r="E7" s="181"/>
      <c r="F7" s="181"/>
      <c r="G7" s="185" t="s">
        <v>280</v>
      </c>
    </row>
    <row r="8" spans="1:7" ht="30" x14ac:dyDescent="0.25">
      <c r="A8" s="180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4"/>
    </row>
    <row r="9" spans="1:7" x14ac:dyDescent="0.25">
      <c r="A9" s="52" t="s">
        <v>440</v>
      </c>
      <c r="B9" s="59">
        <f>SUM(B10:GASTO_NE_FIN_01)</f>
        <v>77217362</v>
      </c>
      <c r="C9" s="59">
        <f>SUM(C10:GASTO_NE_FIN_02)</f>
        <v>4936171.01</v>
      </c>
      <c r="D9" s="59">
        <f>SUM(D10:GASTO_NE_FIN_03)</f>
        <v>82153533.010000005</v>
      </c>
      <c r="E9" s="59">
        <f>SUM(E10:GASTO_NE_FIN_04)</f>
        <v>62855075.670000002</v>
      </c>
      <c r="F9" s="59">
        <f>SUM(F10:GASTO_NE_FIN_05)</f>
        <v>62271646.189999998</v>
      </c>
      <c r="G9" s="59">
        <f>SUM(G10:GASTO_NE_FIN_06)</f>
        <v>19298457.339999996</v>
      </c>
    </row>
    <row r="10" spans="1:7" s="24" customFormat="1" x14ac:dyDescent="0.25">
      <c r="A10" s="155">
        <v>3112</v>
      </c>
      <c r="B10" s="223">
        <v>77217362</v>
      </c>
      <c r="C10" s="223">
        <v>0</v>
      </c>
      <c r="D10" s="222">
        <v>77217362</v>
      </c>
      <c r="E10" s="223">
        <v>62855075.670000002</v>
      </c>
      <c r="F10" s="223">
        <v>62271646.189999998</v>
      </c>
      <c r="G10" s="222">
        <v>14362286.329999998</v>
      </c>
    </row>
    <row r="11" spans="1:7" s="24" customFormat="1" x14ac:dyDescent="0.25">
      <c r="A11" s="155">
        <v>3112</v>
      </c>
      <c r="B11" s="223">
        <v>0</v>
      </c>
      <c r="C11" s="223">
        <v>4936171.01</v>
      </c>
      <c r="D11" s="222">
        <v>4936171.01</v>
      </c>
      <c r="E11" s="223">
        <v>0</v>
      </c>
      <c r="F11" s="223">
        <v>0</v>
      </c>
      <c r="G11" s="222">
        <v>4936171.01</v>
      </c>
    </row>
    <row r="12" spans="1:7" s="24" customFormat="1" x14ac:dyDescent="0.25">
      <c r="A12" s="143" t="s">
        <v>434</v>
      </c>
      <c r="B12" s="222"/>
      <c r="C12" s="222"/>
      <c r="D12" s="222">
        <v>0</v>
      </c>
      <c r="E12" s="222"/>
      <c r="F12" s="222"/>
      <c r="G12" s="222">
        <v>0</v>
      </c>
    </row>
    <row r="13" spans="1:7" s="24" customFormat="1" x14ac:dyDescent="0.25">
      <c r="A13" s="143" t="s">
        <v>435</v>
      </c>
      <c r="B13" s="222"/>
      <c r="C13" s="222"/>
      <c r="D13" s="222">
        <v>0</v>
      </c>
      <c r="E13" s="222"/>
      <c r="F13" s="222"/>
      <c r="G13" s="222">
        <v>0</v>
      </c>
    </row>
    <row r="14" spans="1:7" s="24" customFormat="1" x14ac:dyDescent="0.25">
      <c r="A14" s="143" t="s">
        <v>436</v>
      </c>
      <c r="B14" s="222"/>
      <c r="C14" s="222"/>
      <c r="D14" s="222">
        <v>0</v>
      </c>
      <c r="E14" s="222"/>
      <c r="F14" s="222"/>
      <c r="G14" s="222">
        <v>0</v>
      </c>
    </row>
    <row r="15" spans="1:7" s="24" customFormat="1" x14ac:dyDescent="0.25">
      <c r="A15" s="143" t="s">
        <v>437</v>
      </c>
      <c r="B15" s="222"/>
      <c r="C15" s="222"/>
      <c r="D15" s="222">
        <v>0</v>
      </c>
      <c r="E15" s="222"/>
      <c r="F15" s="222"/>
      <c r="G15" s="222">
        <v>0</v>
      </c>
    </row>
    <row r="16" spans="1:7" s="24" customFormat="1" x14ac:dyDescent="0.25">
      <c r="A16" s="143" t="s">
        <v>438</v>
      </c>
      <c r="B16" s="222"/>
      <c r="C16" s="222"/>
      <c r="D16" s="222">
        <v>0</v>
      </c>
      <c r="E16" s="222"/>
      <c r="F16" s="222"/>
      <c r="G16" s="222">
        <v>0</v>
      </c>
    </row>
    <row r="17" spans="1:7" s="24" customFormat="1" x14ac:dyDescent="0.25">
      <c r="A17" s="143" t="s">
        <v>439</v>
      </c>
      <c r="B17" s="222"/>
      <c r="C17" s="222"/>
      <c r="D17" s="222">
        <v>0</v>
      </c>
      <c r="E17" s="222"/>
      <c r="F17" s="222"/>
      <c r="G17" s="222"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x14ac:dyDescent="0.25">
      <c r="A20" s="143" t="s">
        <v>432</v>
      </c>
      <c r="B20" s="153"/>
      <c r="C20" s="153"/>
      <c r="D20" s="153">
        <f t="shared" ref="D20:D27" si="0">B20+C20</f>
        <v>0</v>
      </c>
      <c r="E20" s="153"/>
      <c r="F20" s="153"/>
      <c r="G20" s="153">
        <f t="shared" ref="G20:G27" si="1">D20-E20</f>
        <v>0</v>
      </c>
    </row>
    <row r="21" spans="1:7" s="24" customFormat="1" x14ac:dyDescent="0.25">
      <c r="A21" s="143" t="s">
        <v>433</v>
      </c>
      <c r="B21" s="153"/>
      <c r="C21" s="153"/>
      <c r="D21" s="153">
        <f t="shared" si="0"/>
        <v>0</v>
      </c>
      <c r="E21" s="153"/>
      <c r="F21" s="153"/>
      <c r="G21" s="153">
        <f t="shared" si="1"/>
        <v>0</v>
      </c>
    </row>
    <row r="22" spans="1:7" s="24" customFormat="1" x14ac:dyDescent="0.25">
      <c r="A22" s="143" t="s">
        <v>434</v>
      </c>
      <c r="B22" s="153"/>
      <c r="C22" s="153"/>
      <c r="D22" s="153">
        <f t="shared" si="0"/>
        <v>0</v>
      </c>
      <c r="E22" s="153"/>
      <c r="F22" s="153"/>
      <c r="G22" s="153">
        <f t="shared" si="1"/>
        <v>0</v>
      </c>
    </row>
    <row r="23" spans="1:7" s="24" customFormat="1" x14ac:dyDescent="0.25">
      <c r="A23" s="143" t="s">
        <v>435</v>
      </c>
      <c r="B23" s="153"/>
      <c r="C23" s="153"/>
      <c r="D23" s="153">
        <f t="shared" si="0"/>
        <v>0</v>
      </c>
      <c r="E23" s="153"/>
      <c r="F23" s="153"/>
      <c r="G23" s="153">
        <f t="shared" si="1"/>
        <v>0</v>
      </c>
    </row>
    <row r="24" spans="1:7" s="24" customFormat="1" x14ac:dyDescent="0.25">
      <c r="A24" s="143" t="s">
        <v>436</v>
      </c>
      <c r="B24" s="153"/>
      <c r="C24" s="153"/>
      <c r="D24" s="153">
        <f t="shared" si="0"/>
        <v>0</v>
      </c>
      <c r="E24" s="153"/>
      <c r="F24" s="153"/>
      <c r="G24" s="153">
        <f t="shared" si="1"/>
        <v>0</v>
      </c>
    </row>
    <row r="25" spans="1:7" s="24" customFormat="1" x14ac:dyDescent="0.25">
      <c r="A25" s="143" t="s">
        <v>437</v>
      </c>
      <c r="B25" s="153"/>
      <c r="C25" s="153"/>
      <c r="D25" s="153">
        <f t="shared" si="0"/>
        <v>0</v>
      </c>
      <c r="E25" s="153"/>
      <c r="F25" s="153"/>
      <c r="G25" s="153">
        <f t="shared" si="1"/>
        <v>0</v>
      </c>
    </row>
    <row r="26" spans="1:7" s="24" customFormat="1" x14ac:dyDescent="0.25">
      <c r="A26" s="143" t="s">
        <v>438</v>
      </c>
      <c r="B26" s="153"/>
      <c r="C26" s="153"/>
      <c r="D26" s="153">
        <f t="shared" si="0"/>
        <v>0</v>
      </c>
      <c r="E26" s="153"/>
      <c r="F26" s="153"/>
      <c r="G26" s="153">
        <f t="shared" si="1"/>
        <v>0</v>
      </c>
    </row>
    <row r="27" spans="1:7" s="24" customFormat="1" x14ac:dyDescent="0.25">
      <c r="A27" s="143" t="s">
        <v>439</v>
      </c>
      <c r="B27" s="153"/>
      <c r="C27" s="153"/>
      <c r="D27" s="153">
        <f t="shared" si="0"/>
        <v>0</v>
      </c>
      <c r="E27" s="153"/>
      <c r="F27" s="153"/>
      <c r="G27" s="153">
        <f t="shared" si="1"/>
        <v>0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77217362</v>
      </c>
      <c r="C29" s="61">
        <f>GASTO_NE_T2+GASTO_E_T2</f>
        <v>4936171.01</v>
      </c>
      <c r="D29" s="61">
        <f>GASTO_NE_T3+GASTO_E_T3</f>
        <v>82153533.010000005</v>
      </c>
      <c r="E29" s="61">
        <f>GASTO_NE_T4+GASTO_E_T4</f>
        <v>62855075.670000002</v>
      </c>
      <c r="F29" s="61">
        <f>GASTO_NE_T5+GASTO_E_T5</f>
        <v>62271646.189999998</v>
      </c>
      <c r="G29" s="61">
        <f>GASTO_NE_T6+GASTO_E_T6</f>
        <v>19298457.339999996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77217362</v>
      </c>
      <c r="Q2" s="18">
        <f>GASTO_NE_T2</f>
        <v>4936171.01</v>
      </c>
      <c r="R2" s="18">
        <f>GASTO_NE_T3</f>
        <v>82153533.010000005</v>
      </c>
      <c r="S2" s="18">
        <f>GASTO_NE_T4</f>
        <v>62855075.670000002</v>
      </c>
      <c r="T2" s="18">
        <f>GASTO_NE_T5</f>
        <v>62271646.189999998</v>
      </c>
      <c r="U2" s="18">
        <f>GASTO_NE_T6</f>
        <v>19298457.339999996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77217362</v>
      </c>
      <c r="Q4" s="18">
        <f>TOTAL_E_T2</f>
        <v>4936171.01</v>
      </c>
      <c r="R4" s="18">
        <f>TOTAL_E_T3</f>
        <v>82153533.010000005</v>
      </c>
      <c r="S4" s="18">
        <f>TOTAL_E_T4</f>
        <v>62855075.670000002</v>
      </c>
      <c r="T4" s="18">
        <f>TOTAL_E_T5</f>
        <v>62271646.189999998</v>
      </c>
      <c r="U4" s="18">
        <f>TOTAL_E_T6</f>
        <v>19298457.339999996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4" zoomScale="90" zoomScaleNormal="90" workbookViewId="0">
      <selection activeCell="B28" sqref="B2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9" t="s">
        <v>3289</v>
      </c>
      <c r="B1" s="190"/>
      <c r="C1" s="190"/>
      <c r="D1" s="190"/>
      <c r="E1" s="190"/>
      <c r="F1" s="190"/>
      <c r="G1" s="190"/>
    </row>
    <row r="2" spans="1:7" x14ac:dyDescent="0.25">
      <c r="A2" s="164" t="str">
        <f>ENTE_PUBLICO_A</f>
        <v>ORGANISMO: JUNTA MUNICIPAL DE AGUA POTABLE Y ALCANTARILLADO DE CORTAZAR, GTO., Gobierno del Estado de Guanajuato (a)</v>
      </c>
      <c r="B2" s="165"/>
      <c r="C2" s="165"/>
      <c r="D2" s="165"/>
      <c r="E2" s="165"/>
      <c r="F2" s="165"/>
      <c r="G2" s="166"/>
    </row>
    <row r="3" spans="1:7" x14ac:dyDescent="0.25">
      <c r="A3" s="167" t="s">
        <v>396</v>
      </c>
      <c r="B3" s="168"/>
      <c r="C3" s="168"/>
      <c r="D3" s="168"/>
      <c r="E3" s="168"/>
      <c r="F3" s="168"/>
      <c r="G3" s="169"/>
    </row>
    <row r="4" spans="1:7" x14ac:dyDescent="0.25">
      <c r="A4" s="167" t="s">
        <v>397</v>
      </c>
      <c r="B4" s="168"/>
      <c r="C4" s="168"/>
      <c r="D4" s="168"/>
      <c r="E4" s="168"/>
      <c r="F4" s="168"/>
      <c r="G4" s="169"/>
    </row>
    <row r="5" spans="1:7" x14ac:dyDescent="0.25">
      <c r="A5" s="170" t="str">
        <f>TRIMESTRE</f>
        <v>Del 1 de enero al 31 de diciembre de 2022 (b)</v>
      </c>
      <c r="B5" s="171"/>
      <c r="C5" s="171"/>
      <c r="D5" s="171"/>
      <c r="E5" s="171"/>
      <c r="F5" s="171"/>
      <c r="G5" s="172"/>
    </row>
    <row r="6" spans="1:7" x14ac:dyDescent="0.25">
      <c r="A6" s="173" t="s">
        <v>118</v>
      </c>
      <c r="B6" s="174"/>
      <c r="C6" s="174"/>
      <c r="D6" s="174"/>
      <c r="E6" s="174"/>
      <c r="F6" s="174"/>
      <c r="G6" s="175"/>
    </row>
    <row r="7" spans="1:7" x14ac:dyDescent="0.25">
      <c r="A7" s="168" t="s">
        <v>0</v>
      </c>
      <c r="B7" s="173" t="s">
        <v>279</v>
      </c>
      <c r="C7" s="174"/>
      <c r="D7" s="174"/>
      <c r="E7" s="174"/>
      <c r="F7" s="175"/>
      <c r="G7" s="185" t="s">
        <v>3286</v>
      </c>
    </row>
    <row r="8" spans="1:7" ht="30.75" customHeight="1" x14ac:dyDescent="0.25">
      <c r="A8" s="168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4"/>
    </row>
    <row r="9" spans="1:7" x14ac:dyDescent="0.25">
      <c r="A9" s="52" t="s">
        <v>363</v>
      </c>
      <c r="B9" s="70">
        <f>SUM(B10,B19,B27,B37)</f>
        <v>77217362</v>
      </c>
      <c r="C9" s="70">
        <f t="shared" ref="C9:G9" si="0">SUM(C10,C19,C27,C37)</f>
        <v>4936171.01</v>
      </c>
      <c r="D9" s="70">
        <f t="shared" si="0"/>
        <v>82153533.010000005</v>
      </c>
      <c r="E9" s="70">
        <f t="shared" si="0"/>
        <v>62855075.669999994</v>
      </c>
      <c r="F9" s="70">
        <f t="shared" si="0"/>
        <v>62271646.189999998</v>
      </c>
      <c r="G9" s="70">
        <f t="shared" si="0"/>
        <v>19298457.34</v>
      </c>
    </row>
    <row r="10" spans="1:7" x14ac:dyDescent="0.25">
      <c r="A10" s="53" t="s">
        <v>364</v>
      </c>
      <c r="B10" s="71">
        <f>SUM(B11:B18)</f>
        <v>15005690</v>
      </c>
      <c r="C10" s="71">
        <f t="shared" ref="C10:F10" si="1">SUM(C11:C18)</f>
        <v>-1569707.99</v>
      </c>
      <c r="D10" s="71">
        <f t="shared" si="1"/>
        <v>13435982.01</v>
      </c>
      <c r="E10" s="71">
        <f t="shared" si="1"/>
        <v>11307207.93</v>
      </c>
      <c r="F10" s="71">
        <f t="shared" si="1"/>
        <v>11098022.91</v>
      </c>
      <c r="G10" s="71">
        <f>SUM(G11:G18)</f>
        <v>2128774.0800000005</v>
      </c>
    </row>
    <row r="11" spans="1:7" x14ac:dyDescent="0.25">
      <c r="A11" s="63" t="s">
        <v>365</v>
      </c>
      <c r="B11" s="224"/>
      <c r="C11" s="224"/>
      <c r="D11" s="224">
        <v>0</v>
      </c>
      <c r="E11" s="224"/>
      <c r="F11" s="224"/>
      <c r="G11" s="224">
        <v>0</v>
      </c>
    </row>
    <row r="12" spans="1:7" x14ac:dyDescent="0.25">
      <c r="A12" s="63" t="s">
        <v>366</v>
      </c>
      <c r="B12" s="224"/>
      <c r="C12" s="224"/>
      <c r="D12" s="224">
        <v>0</v>
      </c>
      <c r="E12" s="224"/>
      <c r="F12" s="224"/>
      <c r="G12" s="224">
        <v>0</v>
      </c>
    </row>
    <row r="13" spans="1:7" x14ac:dyDescent="0.25">
      <c r="A13" s="63" t="s">
        <v>367</v>
      </c>
      <c r="B13" s="224"/>
      <c r="C13" s="224"/>
      <c r="D13" s="224">
        <v>0</v>
      </c>
      <c r="E13" s="224"/>
      <c r="F13" s="224"/>
      <c r="G13" s="224">
        <v>0</v>
      </c>
    </row>
    <row r="14" spans="1:7" x14ac:dyDescent="0.25">
      <c r="A14" s="63" t="s">
        <v>368</v>
      </c>
      <c r="B14" s="224"/>
      <c r="C14" s="224"/>
      <c r="D14" s="224">
        <v>0</v>
      </c>
      <c r="E14" s="224"/>
      <c r="F14" s="224"/>
      <c r="G14" s="224">
        <v>0</v>
      </c>
    </row>
    <row r="15" spans="1:7" x14ac:dyDescent="0.25">
      <c r="A15" s="63" t="s">
        <v>369</v>
      </c>
      <c r="B15" s="225">
        <v>13383093</v>
      </c>
      <c r="C15" s="225">
        <v>-1616507.99</v>
      </c>
      <c r="D15" s="224">
        <v>11766585.01</v>
      </c>
      <c r="E15" s="225">
        <v>10164111.369999999</v>
      </c>
      <c r="F15" s="225">
        <v>9970094.4100000001</v>
      </c>
      <c r="G15" s="224">
        <v>1602473.6400000006</v>
      </c>
    </row>
    <row r="16" spans="1:7" x14ac:dyDescent="0.25">
      <c r="A16" s="63" t="s">
        <v>370</v>
      </c>
      <c r="B16" s="224"/>
      <c r="C16" s="224"/>
      <c r="D16" s="224">
        <v>0</v>
      </c>
      <c r="E16" s="224"/>
      <c r="F16" s="224"/>
      <c r="G16" s="224">
        <v>0</v>
      </c>
    </row>
    <row r="17" spans="1:7" x14ac:dyDescent="0.25">
      <c r="A17" s="63" t="s">
        <v>371</v>
      </c>
      <c r="B17" s="224"/>
      <c r="C17" s="224"/>
      <c r="D17" s="224">
        <v>0</v>
      </c>
      <c r="E17" s="224"/>
      <c r="F17" s="224"/>
      <c r="G17" s="224">
        <v>0</v>
      </c>
    </row>
    <row r="18" spans="1:7" x14ac:dyDescent="0.25">
      <c r="A18" s="63" t="s">
        <v>372</v>
      </c>
      <c r="B18" s="225">
        <v>1622597</v>
      </c>
      <c r="C18" s="225">
        <v>46800</v>
      </c>
      <c r="D18" s="224">
        <v>1669397</v>
      </c>
      <c r="E18" s="225">
        <v>1143096.56</v>
      </c>
      <c r="F18" s="225">
        <v>1127928.5</v>
      </c>
      <c r="G18" s="224">
        <v>526300.43999999994</v>
      </c>
    </row>
    <row r="19" spans="1:7" x14ac:dyDescent="0.25">
      <c r="A19" s="53" t="s">
        <v>373</v>
      </c>
      <c r="B19" s="71">
        <f>SUM(B20:B26)</f>
        <v>62211672</v>
      </c>
      <c r="C19" s="71">
        <f t="shared" ref="C19:F19" si="2">SUM(C20:C26)</f>
        <v>6505879</v>
      </c>
      <c r="D19" s="71">
        <f t="shared" si="2"/>
        <v>68717551</v>
      </c>
      <c r="E19" s="71">
        <f t="shared" si="2"/>
        <v>51547867.739999995</v>
      </c>
      <c r="F19" s="71">
        <f t="shared" si="2"/>
        <v>51173623.280000001</v>
      </c>
      <c r="G19" s="71">
        <f>SUM(G20:G26)</f>
        <v>17169683.259999998</v>
      </c>
    </row>
    <row r="20" spans="1:7" x14ac:dyDescent="0.25">
      <c r="A20" s="63" t="s">
        <v>374</v>
      </c>
      <c r="B20" s="227">
        <v>15237940</v>
      </c>
      <c r="C20" s="227">
        <v>880476.34</v>
      </c>
      <c r="D20" s="226">
        <v>16118416.34</v>
      </c>
      <c r="E20" s="227">
        <v>13059536.939999999</v>
      </c>
      <c r="F20" s="227">
        <v>12922194.109999999</v>
      </c>
      <c r="G20" s="226">
        <v>3058879.4000000004</v>
      </c>
    </row>
    <row r="21" spans="1:7" x14ac:dyDescent="0.25">
      <c r="A21" s="63" t="s">
        <v>375</v>
      </c>
      <c r="B21" s="227">
        <v>46973732</v>
      </c>
      <c r="C21" s="227">
        <v>5625402.6600000001</v>
      </c>
      <c r="D21" s="226">
        <v>52599134.659999996</v>
      </c>
      <c r="E21" s="227">
        <v>38488330.799999997</v>
      </c>
      <c r="F21" s="227">
        <v>38251429.170000002</v>
      </c>
      <c r="G21" s="226">
        <v>14110803.859999999</v>
      </c>
    </row>
    <row r="22" spans="1:7" x14ac:dyDescent="0.25">
      <c r="A22" s="63" t="s">
        <v>376</v>
      </c>
      <c r="B22" s="226"/>
      <c r="C22" s="226"/>
      <c r="D22" s="226">
        <v>0</v>
      </c>
      <c r="E22" s="226"/>
      <c r="F22" s="226"/>
      <c r="G22" s="226">
        <v>0</v>
      </c>
    </row>
    <row r="23" spans="1:7" x14ac:dyDescent="0.25">
      <c r="A23" s="63" t="s">
        <v>377</v>
      </c>
      <c r="B23" s="226"/>
      <c r="C23" s="226"/>
      <c r="D23" s="226">
        <v>0</v>
      </c>
      <c r="E23" s="226"/>
      <c r="F23" s="226"/>
      <c r="G23" s="226">
        <v>0</v>
      </c>
    </row>
    <row r="24" spans="1:7" x14ac:dyDescent="0.25">
      <c r="A24" s="63" t="s">
        <v>378</v>
      </c>
      <c r="B24" s="226"/>
      <c r="C24" s="226"/>
      <c r="D24" s="226">
        <v>0</v>
      </c>
      <c r="E24" s="226"/>
      <c r="F24" s="226"/>
      <c r="G24" s="226">
        <v>0</v>
      </c>
    </row>
    <row r="25" spans="1:7" x14ac:dyDescent="0.25">
      <c r="A25" s="63" t="s">
        <v>379</v>
      </c>
      <c r="B25" s="226"/>
      <c r="C25" s="226"/>
      <c r="D25" s="226">
        <v>0</v>
      </c>
      <c r="E25" s="226"/>
      <c r="F25" s="226"/>
      <c r="G25" s="226">
        <v>0</v>
      </c>
    </row>
    <row r="26" spans="1:7" x14ac:dyDescent="0.25">
      <c r="A26" s="63" t="s">
        <v>380</v>
      </c>
      <c r="B26" s="226"/>
      <c r="C26" s="226"/>
      <c r="D26" s="226">
        <v>0</v>
      </c>
      <c r="E26" s="226"/>
      <c r="F26" s="226"/>
      <c r="G26" s="226"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156"/>
      <c r="C28" s="156"/>
      <c r="D28" s="156">
        <f t="shared" ref="D28:D36" si="4">B28+C28</f>
        <v>0</v>
      </c>
      <c r="E28" s="156"/>
      <c r="F28" s="156"/>
      <c r="G28" s="156">
        <f t="shared" ref="G28:G36" si="5">D28-E28</f>
        <v>0</v>
      </c>
    </row>
    <row r="29" spans="1:7" x14ac:dyDescent="0.25">
      <c r="A29" s="63" t="s">
        <v>383</v>
      </c>
      <c r="B29" s="156"/>
      <c r="C29" s="156"/>
      <c r="D29" s="156">
        <f t="shared" si="4"/>
        <v>0</v>
      </c>
      <c r="E29" s="156"/>
      <c r="F29" s="156"/>
      <c r="G29" s="156">
        <f t="shared" si="5"/>
        <v>0</v>
      </c>
    </row>
    <row r="30" spans="1:7" x14ac:dyDescent="0.25">
      <c r="A30" s="63" t="s">
        <v>384</v>
      </c>
      <c r="B30" s="156"/>
      <c r="C30" s="156"/>
      <c r="D30" s="156">
        <f t="shared" si="4"/>
        <v>0</v>
      </c>
      <c r="E30" s="156"/>
      <c r="F30" s="156"/>
      <c r="G30" s="156">
        <f t="shared" si="5"/>
        <v>0</v>
      </c>
    </row>
    <row r="31" spans="1:7" x14ac:dyDescent="0.25">
      <c r="A31" s="63" t="s">
        <v>385</v>
      </c>
      <c r="B31" s="156"/>
      <c r="C31" s="156"/>
      <c r="D31" s="156">
        <f t="shared" si="4"/>
        <v>0</v>
      </c>
      <c r="E31" s="156"/>
      <c r="F31" s="156"/>
      <c r="G31" s="156">
        <f t="shared" si="5"/>
        <v>0</v>
      </c>
    </row>
    <row r="32" spans="1:7" x14ac:dyDescent="0.25">
      <c r="A32" s="63" t="s">
        <v>386</v>
      </c>
      <c r="B32" s="156"/>
      <c r="C32" s="156"/>
      <c r="D32" s="156">
        <f t="shared" si="4"/>
        <v>0</v>
      </c>
      <c r="E32" s="156"/>
      <c r="F32" s="156"/>
      <c r="G32" s="156">
        <f t="shared" si="5"/>
        <v>0</v>
      </c>
    </row>
    <row r="33" spans="1:7" x14ac:dyDescent="0.25">
      <c r="A33" s="63" t="s">
        <v>387</v>
      </c>
      <c r="B33" s="156"/>
      <c r="C33" s="156"/>
      <c r="D33" s="156">
        <f t="shared" si="4"/>
        <v>0</v>
      </c>
      <c r="E33" s="156"/>
      <c r="F33" s="156"/>
      <c r="G33" s="156">
        <f t="shared" si="5"/>
        <v>0</v>
      </c>
    </row>
    <row r="34" spans="1:7" x14ac:dyDescent="0.25">
      <c r="A34" s="63" t="s">
        <v>388</v>
      </c>
      <c r="B34" s="156"/>
      <c r="C34" s="156"/>
      <c r="D34" s="156">
        <f t="shared" si="4"/>
        <v>0</v>
      </c>
      <c r="E34" s="156"/>
      <c r="F34" s="156"/>
      <c r="G34" s="156">
        <f t="shared" si="5"/>
        <v>0</v>
      </c>
    </row>
    <row r="35" spans="1:7" x14ac:dyDescent="0.25">
      <c r="A35" s="63" t="s">
        <v>389</v>
      </c>
      <c r="B35" s="156"/>
      <c r="C35" s="156"/>
      <c r="D35" s="156">
        <f t="shared" si="4"/>
        <v>0</v>
      </c>
      <c r="E35" s="156"/>
      <c r="F35" s="156"/>
      <c r="G35" s="156">
        <f t="shared" si="5"/>
        <v>0</v>
      </c>
    </row>
    <row r="36" spans="1:7" x14ac:dyDescent="0.25">
      <c r="A36" s="63" t="s">
        <v>390</v>
      </c>
      <c r="B36" s="156"/>
      <c r="C36" s="156"/>
      <c r="D36" s="156">
        <f t="shared" si="4"/>
        <v>0</v>
      </c>
      <c r="E36" s="156"/>
      <c r="F36" s="156"/>
      <c r="G36" s="156">
        <f t="shared" si="5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6">SUM(C38:C41)</f>
        <v>0</v>
      </c>
      <c r="D37" s="71">
        <f t="shared" si="6"/>
        <v>0</v>
      </c>
      <c r="E37" s="71">
        <f t="shared" si="6"/>
        <v>0</v>
      </c>
      <c r="F37" s="71">
        <f t="shared" si="6"/>
        <v>0</v>
      </c>
      <c r="G37" s="71">
        <f>SUM(G38:G41)</f>
        <v>0</v>
      </c>
    </row>
    <row r="38" spans="1:7" x14ac:dyDescent="0.25">
      <c r="A38" s="69" t="s">
        <v>391</v>
      </c>
      <c r="B38" s="156"/>
      <c r="C38" s="156"/>
      <c r="D38" s="156">
        <f t="shared" ref="D38:D41" si="7">B38+C38</f>
        <v>0</v>
      </c>
      <c r="E38" s="156"/>
      <c r="F38" s="156"/>
      <c r="G38" s="156">
        <f t="shared" ref="G38:G41" si="8">D38-E38</f>
        <v>0</v>
      </c>
    </row>
    <row r="39" spans="1:7" ht="30" x14ac:dyDescent="0.25">
      <c r="A39" s="69" t="s">
        <v>392</v>
      </c>
      <c r="B39" s="156"/>
      <c r="C39" s="156"/>
      <c r="D39" s="156">
        <f t="shared" si="7"/>
        <v>0</v>
      </c>
      <c r="E39" s="156"/>
      <c r="F39" s="156"/>
      <c r="G39" s="156">
        <f t="shared" si="8"/>
        <v>0</v>
      </c>
    </row>
    <row r="40" spans="1:7" x14ac:dyDescent="0.25">
      <c r="A40" s="69" t="s">
        <v>393</v>
      </c>
      <c r="B40" s="156"/>
      <c r="C40" s="156"/>
      <c r="D40" s="156">
        <f t="shared" si="7"/>
        <v>0</v>
      </c>
      <c r="E40" s="156"/>
      <c r="F40" s="156"/>
      <c r="G40" s="156">
        <f t="shared" si="8"/>
        <v>0</v>
      </c>
    </row>
    <row r="41" spans="1:7" x14ac:dyDescent="0.25">
      <c r="A41" s="69" t="s">
        <v>394</v>
      </c>
      <c r="B41" s="156"/>
      <c r="C41" s="156"/>
      <c r="D41" s="156">
        <f t="shared" si="7"/>
        <v>0</v>
      </c>
      <c r="E41" s="156"/>
      <c r="F41" s="156"/>
      <c r="G41" s="156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156"/>
      <c r="C45" s="156"/>
      <c r="D45" s="156">
        <f t="shared" ref="D45:D52" si="11">B45+C45</f>
        <v>0</v>
      </c>
      <c r="E45" s="156"/>
      <c r="F45" s="156"/>
      <c r="G45" s="156">
        <f t="shared" ref="G45:G52" si="12">D45-E45</f>
        <v>0</v>
      </c>
    </row>
    <row r="46" spans="1:7" x14ac:dyDescent="0.25">
      <c r="A46" s="69" t="s">
        <v>366</v>
      </c>
      <c r="B46" s="156"/>
      <c r="C46" s="156"/>
      <c r="D46" s="156">
        <f t="shared" si="11"/>
        <v>0</v>
      </c>
      <c r="E46" s="156"/>
      <c r="F46" s="156"/>
      <c r="G46" s="156">
        <f t="shared" si="12"/>
        <v>0</v>
      </c>
    </row>
    <row r="47" spans="1:7" x14ac:dyDescent="0.25">
      <c r="A47" s="69" t="s">
        <v>367</v>
      </c>
      <c r="B47" s="156"/>
      <c r="C47" s="156"/>
      <c r="D47" s="156">
        <f t="shared" si="11"/>
        <v>0</v>
      </c>
      <c r="E47" s="156"/>
      <c r="F47" s="156"/>
      <c r="G47" s="156">
        <f t="shared" si="12"/>
        <v>0</v>
      </c>
    </row>
    <row r="48" spans="1:7" x14ac:dyDescent="0.25">
      <c r="A48" s="69" t="s">
        <v>368</v>
      </c>
      <c r="B48" s="156"/>
      <c r="C48" s="156"/>
      <c r="D48" s="156">
        <f t="shared" si="11"/>
        <v>0</v>
      </c>
      <c r="E48" s="156"/>
      <c r="F48" s="156"/>
      <c r="G48" s="156">
        <f t="shared" si="12"/>
        <v>0</v>
      </c>
    </row>
    <row r="49" spans="1:7" x14ac:dyDescent="0.25">
      <c r="A49" s="69" t="s">
        <v>369</v>
      </c>
      <c r="B49" s="156"/>
      <c r="C49" s="156"/>
      <c r="D49" s="156">
        <f t="shared" si="11"/>
        <v>0</v>
      </c>
      <c r="E49" s="156"/>
      <c r="F49" s="156"/>
      <c r="G49" s="156">
        <f t="shared" si="12"/>
        <v>0</v>
      </c>
    </row>
    <row r="50" spans="1:7" x14ac:dyDescent="0.25">
      <c r="A50" s="69" t="s">
        <v>370</v>
      </c>
      <c r="B50" s="156"/>
      <c r="C50" s="156"/>
      <c r="D50" s="156">
        <f t="shared" si="11"/>
        <v>0</v>
      </c>
      <c r="E50" s="156"/>
      <c r="F50" s="156"/>
      <c r="G50" s="156">
        <f t="shared" si="12"/>
        <v>0</v>
      </c>
    </row>
    <row r="51" spans="1:7" x14ac:dyDescent="0.25">
      <c r="A51" s="69" t="s">
        <v>371</v>
      </c>
      <c r="B51" s="156"/>
      <c r="C51" s="156"/>
      <c r="D51" s="156">
        <f t="shared" si="11"/>
        <v>0</v>
      </c>
      <c r="E51" s="156"/>
      <c r="F51" s="156"/>
      <c r="G51" s="156">
        <f t="shared" si="12"/>
        <v>0</v>
      </c>
    </row>
    <row r="52" spans="1:7" x14ac:dyDescent="0.25">
      <c r="A52" s="69" t="s">
        <v>372</v>
      </c>
      <c r="B52" s="156"/>
      <c r="C52" s="156"/>
      <c r="D52" s="156">
        <f t="shared" si="11"/>
        <v>0</v>
      </c>
      <c r="E52" s="156"/>
      <c r="F52" s="156"/>
      <c r="G52" s="156">
        <f t="shared" si="12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3">SUM(C54:C60)</f>
        <v>0</v>
      </c>
      <c r="D53" s="71">
        <f t="shared" si="13"/>
        <v>0</v>
      </c>
      <c r="E53" s="71">
        <f t="shared" si="13"/>
        <v>0</v>
      </c>
      <c r="F53" s="71">
        <f t="shared" si="13"/>
        <v>0</v>
      </c>
      <c r="G53" s="71">
        <f t="shared" si="13"/>
        <v>0</v>
      </c>
    </row>
    <row r="54" spans="1:7" x14ac:dyDescent="0.25">
      <c r="A54" s="69" t="s">
        <v>374</v>
      </c>
      <c r="B54" s="156"/>
      <c r="C54" s="156"/>
      <c r="D54" s="156">
        <f t="shared" ref="D54:D60" si="14">B54+C54</f>
        <v>0</v>
      </c>
      <c r="E54" s="156"/>
      <c r="F54" s="156"/>
      <c r="G54" s="156">
        <f t="shared" ref="G54:G60" si="15">D54-E54</f>
        <v>0</v>
      </c>
    </row>
    <row r="55" spans="1:7" x14ac:dyDescent="0.25">
      <c r="A55" s="69" t="s">
        <v>375</v>
      </c>
      <c r="B55" s="156"/>
      <c r="C55" s="156"/>
      <c r="D55" s="156">
        <f t="shared" si="14"/>
        <v>0</v>
      </c>
      <c r="E55" s="156"/>
      <c r="F55" s="156"/>
      <c r="G55" s="156">
        <f t="shared" si="15"/>
        <v>0</v>
      </c>
    </row>
    <row r="56" spans="1:7" x14ac:dyDescent="0.25">
      <c r="A56" s="69" t="s">
        <v>376</v>
      </c>
      <c r="B56" s="156"/>
      <c r="C56" s="156"/>
      <c r="D56" s="156">
        <f t="shared" si="14"/>
        <v>0</v>
      </c>
      <c r="E56" s="156"/>
      <c r="F56" s="156"/>
      <c r="G56" s="156">
        <f t="shared" si="15"/>
        <v>0</v>
      </c>
    </row>
    <row r="57" spans="1:7" x14ac:dyDescent="0.25">
      <c r="A57" s="48" t="s">
        <v>377</v>
      </c>
      <c r="B57" s="156"/>
      <c r="C57" s="156"/>
      <c r="D57" s="156">
        <f t="shared" si="14"/>
        <v>0</v>
      </c>
      <c r="E57" s="156"/>
      <c r="F57" s="156"/>
      <c r="G57" s="156">
        <f t="shared" si="15"/>
        <v>0</v>
      </c>
    </row>
    <row r="58" spans="1:7" x14ac:dyDescent="0.25">
      <c r="A58" s="69" t="s">
        <v>378</v>
      </c>
      <c r="B58" s="156"/>
      <c r="C58" s="156"/>
      <c r="D58" s="156">
        <f t="shared" si="14"/>
        <v>0</v>
      </c>
      <c r="E58" s="156"/>
      <c r="F58" s="156"/>
      <c r="G58" s="156">
        <f t="shared" si="15"/>
        <v>0</v>
      </c>
    </row>
    <row r="59" spans="1:7" x14ac:dyDescent="0.25">
      <c r="A59" s="69" t="s">
        <v>379</v>
      </c>
      <c r="B59" s="156"/>
      <c r="C59" s="156"/>
      <c r="D59" s="156">
        <f t="shared" si="14"/>
        <v>0</v>
      </c>
      <c r="E59" s="156"/>
      <c r="F59" s="156"/>
      <c r="G59" s="156">
        <f t="shared" si="15"/>
        <v>0</v>
      </c>
    </row>
    <row r="60" spans="1:7" x14ac:dyDescent="0.25">
      <c r="A60" s="69" t="s">
        <v>380</v>
      </c>
      <c r="B60" s="156"/>
      <c r="C60" s="156"/>
      <c r="D60" s="156">
        <f t="shared" si="14"/>
        <v>0</v>
      </c>
      <c r="E60" s="156"/>
      <c r="F60" s="156"/>
      <c r="G60" s="156">
        <f t="shared" si="15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6">SUM(C62:C70)</f>
        <v>0</v>
      </c>
      <c r="D61" s="71">
        <f t="shared" si="16"/>
        <v>0</v>
      </c>
      <c r="E61" s="71">
        <f t="shared" si="16"/>
        <v>0</v>
      </c>
      <c r="F61" s="71">
        <f t="shared" si="16"/>
        <v>0</v>
      </c>
      <c r="G61" s="71">
        <f t="shared" si="16"/>
        <v>0</v>
      </c>
    </row>
    <row r="62" spans="1:7" x14ac:dyDescent="0.25">
      <c r="A62" s="69" t="s">
        <v>382</v>
      </c>
      <c r="B62" s="156"/>
      <c r="C62" s="156"/>
      <c r="D62" s="156">
        <f t="shared" ref="D62:D70" si="17">B62+C62</f>
        <v>0</v>
      </c>
      <c r="E62" s="156"/>
      <c r="F62" s="156"/>
      <c r="G62" s="156">
        <f t="shared" ref="G62:G70" si="18">D62-E62</f>
        <v>0</v>
      </c>
    </row>
    <row r="63" spans="1:7" x14ac:dyDescent="0.25">
      <c r="A63" s="69" t="s">
        <v>383</v>
      </c>
      <c r="B63" s="156"/>
      <c r="C63" s="156"/>
      <c r="D63" s="156">
        <f t="shared" si="17"/>
        <v>0</v>
      </c>
      <c r="E63" s="156"/>
      <c r="F63" s="156"/>
      <c r="G63" s="156">
        <f t="shared" si="18"/>
        <v>0</v>
      </c>
    </row>
    <row r="64" spans="1:7" x14ac:dyDescent="0.25">
      <c r="A64" s="69" t="s">
        <v>384</v>
      </c>
      <c r="B64" s="156"/>
      <c r="C64" s="156"/>
      <c r="D64" s="156">
        <f t="shared" si="17"/>
        <v>0</v>
      </c>
      <c r="E64" s="156"/>
      <c r="F64" s="156"/>
      <c r="G64" s="156">
        <f t="shared" si="18"/>
        <v>0</v>
      </c>
    </row>
    <row r="65" spans="1:8" x14ac:dyDescent="0.25">
      <c r="A65" s="69" t="s">
        <v>385</v>
      </c>
      <c r="B65" s="156"/>
      <c r="C65" s="156"/>
      <c r="D65" s="156">
        <f t="shared" si="17"/>
        <v>0</v>
      </c>
      <c r="E65" s="156"/>
      <c r="F65" s="156"/>
      <c r="G65" s="156">
        <f t="shared" si="18"/>
        <v>0</v>
      </c>
    </row>
    <row r="66" spans="1:8" x14ac:dyDescent="0.25">
      <c r="A66" s="69" t="s">
        <v>386</v>
      </c>
      <c r="B66" s="156"/>
      <c r="C66" s="156"/>
      <c r="D66" s="156">
        <f t="shared" si="17"/>
        <v>0</v>
      </c>
      <c r="E66" s="156"/>
      <c r="F66" s="156"/>
      <c r="G66" s="156">
        <f t="shared" si="18"/>
        <v>0</v>
      </c>
    </row>
    <row r="67" spans="1:8" x14ac:dyDescent="0.25">
      <c r="A67" s="69" t="s">
        <v>387</v>
      </c>
      <c r="B67" s="156"/>
      <c r="C67" s="156"/>
      <c r="D67" s="156">
        <f t="shared" si="17"/>
        <v>0</v>
      </c>
      <c r="E67" s="156"/>
      <c r="F67" s="156"/>
      <c r="G67" s="156">
        <f t="shared" si="18"/>
        <v>0</v>
      </c>
    </row>
    <row r="68" spans="1:8" x14ac:dyDescent="0.25">
      <c r="A68" s="69" t="s">
        <v>388</v>
      </c>
      <c r="B68" s="156"/>
      <c r="C68" s="156"/>
      <c r="D68" s="156">
        <f t="shared" si="17"/>
        <v>0</v>
      </c>
      <c r="E68" s="156"/>
      <c r="F68" s="156"/>
      <c r="G68" s="156">
        <f t="shared" si="18"/>
        <v>0</v>
      </c>
    </row>
    <row r="69" spans="1:8" x14ac:dyDescent="0.25">
      <c r="A69" s="69" t="s">
        <v>389</v>
      </c>
      <c r="B69" s="156"/>
      <c r="C69" s="156"/>
      <c r="D69" s="156">
        <f t="shared" si="17"/>
        <v>0</v>
      </c>
      <c r="E69" s="156"/>
      <c r="F69" s="156"/>
      <c r="G69" s="156">
        <f t="shared" si="18"/>
        <v>0</v>
      </c>
    </row>
    <row r="70" spans="1:8" x14ac:dyDescent="0.25">
      <c r="A70" s="69" t="s">
        <v>390</v>
      </c>
      <c r="B70" s="156"/>
      <c r="C70" s="156"/>
      <c r="D70" s="156">
        <f t="shared" si="17"/>
        <v>0</v>
      </c>
      <c r="E70" s="156"/>
      <c r="F70" s="156"/>
      <c r="G70" s="156">
        <f t="shared" si="18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9">SUM(C72:C75)</f>
        <v>0</v>
      </c>
      <c r="D71" s="74">
        <f t="shared" si="19"/>
        <v>0</v>
      </c>
      <c r="E71" s="74">
        <f t="shared" si="19"/>
        <v>0</v>
      </c>
      <c r="F71" s="74">
        <f t="shared" si="19"/>
        <v>0</v>
      </c>
      <c r="G71" s="74">
        <f>SUM(G72:G75)</f>
        <v>0</v>
      </c>
    </row>
    <row r="72" spans="1:8" x14ac:dyDescent="0.25">
      <c r="A72" s="69" t="s">
        <v>391</v>
      </c>
      <c r="B72" s="156"/>
      <c r="C72" s="156"/>
      <c r="D72" s="156">
        <f t="shared" ref="D72:D75" si="20">B72+C72</f>
        <v>0</v>
      </c>
      <c r="E72" s="156"/>
      <c r="F72" s="156"/>
      <c r="G72" s="156">
        <f t="shared" ref="G72:G75" si="21">D72-E72</f>
        <v>0</v>
      </c>
    </row>
    <row r="73" spans="1:8" ht="30" x14ac:dyDescent="0.25">
      <c r="A73" s="69" t="s">
        <v>392</v>
      </c>
      <c r="B73" s="156"/>
      <c r="C73" s="156"/>
      <c r="D73" s="156">
        <f t="shared" si="20"/>
        <v>0</v>
      </c>
      <c r="E73" s="156"/>
      <c r="F73" s="156"/>
      <c r="G73" s="156">
        <f t="shared" si="21"/>
        <v>0</v>
      </c>
    </row>
    <row r="74" spans="1:8" x14ac:dyDescent="0.25">
      <c r="A74" s="69" t="s">
        <v>393</v>
      </c>
      <c r="B74" s="156"/>
      <c r="C74" s="156"/>
      <c r="D74" s="156">
        <f t="shared" si="20"/>
        <v>0</v>
      </c>
      <c r="E74" s="156"/>
      <c r="F74" s="156"/>
      <c r="G74" s="156">
        <f t="shared" si="21"/>
        <v>0</v>
      </c>
    </row>
    <row r="75" spans="1:8" x14ac:dyDescent="0.25">
      <c r="A75" s="69" t="s">
        <v>394</v>
      </c>
      <c r="B75" s="156"/>
      <c r="C75" s="156"/>
      <c r="D75" s="156">
        <f t="shared" si="20"/>
        <v>0</v>
      </c>
      <c r="E75" s="156"/>
      <c r="F75" s="156"/>
      <c r="G75" s="156">
        <f t="shared" si="21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77217362</v>
      </c>
      <c r="C77" s="73">
        <f t="shared" ref="C77:F77" si="22">C43+C9</f>
        <v>4936171.01</v>
      </c>
      <c r="D77" s="73">
        <f t="shared" si="22"/>
        <v>82153533.010000005</v>
      </c>
      <c r="E77" s="73">
        <f t="shared" si="22"/>
        <v>62855075.669999994</v>
      </c>
      <c r="F77" s="73">
        <f t="shared" si="22"/>
        <v>62271646.189999998</v>
      </c>
      <c r="G77" s="73">
        <f>G43+G9</f>
        <v>19298457.34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77217362</v>
      </c>
      <c r="Q2" s="18">
        <f>'Formato 6 c)'!C9</f>
        <v>4936171.01</v>
      </c>
      <c r="R2" s="18">
        <f>'Formato 6 c)'!D9</f>
        <v>82153533.010000005</v>
      </c>
      <c r="S2" s="18">
        <f>'Formato 6 c)'!E9</f>
        <v>62855075.669999994</v>
      </c>
      <c r="T2" s="18">
        <f>'Formato 6 c)'!F9</f>
        <v>62271646.189999998</v>
      </c>
      <c r="U2" s="18">
        <f>'Formato 6 c)'!G9</f>
        <v>19298457.34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15005690</v>
      </c>
      <c r="Q3" s="18">
        <f>'Formato 6 c)'!C10</f>
        <v>-1569707.99</v>
      </c>
      <c r="R3" s="18">
        <f>'Formato 6 c)'!D10</f>
        <v>13435982.01</v>
      </c>
      <c r="S3" s="18">
        <f>'Formato 6 c)'!E10</f>
        <v>11307207.93</v>
      </c>
      <c r="T3" s="18">
        <f>'Formato 6 c)'!F10</f>
        <v>11098022.91</v>
      </c>
      <c r="U3" s="18">
        <f>'Formato 6 c)'!G10</f>
        <v>2128774.0800000005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13383093</v>
      </c>
      <c r="Q8" s="18">
        <f>'Formato 6 c)'!C15</f>
        <v>-1616507.99</v>
      </c>
      <c r="R8" s="18">
        <f>'Formato 6 c)'!D15</f>
        <v>11766585.01</v>
      </c>
      <c r="S8" s="18">
        <f>'Formato 6 c)'!E15</f>
        <v>10164111.369999999</v>
      </c>
      <c r="T8" s="18">
        <f>'Formato 6 c)'!F15</f>
        <v>9970094.4100000001</v>
      </c>
      <c r="U8" s="18">
        <f>'Formato 6 c)'!G15</f>
        <v>1602473.6400000006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1622597</v>
      </c>
      <c r="Q11" s="18">
        <f>'Formato 6 c)'!C18</f>
        <v>46800</v>
      </c>
      <c r="R11" s="18">
        <f>'Formato 6 c)'!D18</f>
        <v>1669397</v>
      </c>
      <c r="S11" s="18">
        <f>'Formato 6 c)'!E18</f>
        <v>1143096.56</v>
      </c>
      <c r="T11" s="18">
        <f>'Formato 6 c)'!F18</f>
        <v>1127928.5</v>
      </c>
      <c r="U11" s="18">
        <f>'Formato 6 c)'!G18</f>
        <v>526300.43999999994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62211672</v>
      </c>
      <c r="Q12" s="18">
        <f>'Formato 6 c)'!C19</f>
        <v>6505879</v>
      </c>
      <c r="R12" s="18">
        <f>'Formato 6 c)'!D19</f>
        <v>68717551</v>
      </c>
      <c r="S12" s="18">
        <f>'Formato 6 c)'!E19</f>
        <v>51547867.739999995</v>
      </c>
      <c r="T12" s="18">
        <f>'Formato 6 c)'!F19</f>
        <v>51173623.280000001</v>
      </c>
      <c r="U12" s="18">
        <f>'Formato 6 c)'!G19</f>
        <v>17169683.259999998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15237940</v>
      </c>
      <c r="Q13" s="18">
        <f>'Formato 6 c)'!C20</f>
        <v>880476.34</v>
      </c>
      <c r="R13" s="18">
        <f>'Formato 6 c)'!D20</f>
        <v>16118416.34</v>
      </c>
      <c r="S13" s="18">
        <f>'Formato 6 c)'!E20</f>
        <v>13059536.939999999</v>
      </c>
      <c r="T13" s="18">
        <f>'Formato 6 c)'!F20</f>
        <v>12922194.109999999</v>
      </c>
      <c r="U13" s="18">
        <f>'Formato 6 c)'!G20</f>
        <v>3058879.4000000004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46973732</v>
      </c>
      <c r="Q14" s="18">
        <f>'Formato 6 c)'!C21</f>
        <v>5625402.6600000001</v>
      </c>
      <c r="R14" s="18">
        <f>'Formato 6 c)'!D21</f>
        <v>52599134.659999996</v>
      </c>
      <c r="S14" s="18">
        <f>'Formato 6 c)'!E21</f>
        <v>38488330.799999997</v>
      </c>
      <c r="T14" s="18">
        <f>'Formato 6 c)'!F21</f>
        <v>38251429.170000002</v>
      </c>
      <c r="U14" s="18">
        <f>'Formato 6 c)'!G21</f>
        <v>14110803.859999999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77217362</v>
      </c>
      <c r="Q68" s="18">
        <f>'Formato 6 c)'!C77</f>
        <v>4936171.01</v>
      </c>
      <c r="R68" s="18">
        <f>'Formato 6 c)'!D77</f>
        <v>82153533.010000005</v>
      </c>
      <c r="S68" s="18">
        <f>'Formato 6 c)'!E77</f>
        <v>62855075.669999994</v>
      </c>
      <c r="T68" s="18">
        <f>'Formato 6 c)'!F77</f>
        <v>62271646.189999998</v>
      </c>
      <c r="U68" s="18">
        <f>'Formato 6 c)'!G77</f>
        <v>19298457.34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ORGANISMO: JUNTA MUNICIPAL DE AGUA POTABLE Y ALCANTARILLADO DE CORTAZAR, GTO., Gobierno del Estado de Guanajuato</v>
      </c>
    </row>
    <row r="7" spans="2:3" ht="14.25" x14ac:dyDescent="0.45">
      <c r="C7" t="str">
        <f>CONCATENATE(ENTE_PUBLICO," (a)")</f>
        <v>ORGANISMO: JUNTA MUNICIPAL DE AGUA POTABLE Y ALCANTARILLADO DE CORTAZAR,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1139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Cortazar,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39">
        <v>-1.7976931348623099E+100</v>
      </c>
      <c r="E30" s="139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0">
        <v>36526</v>
      </c>
      <c r="E33" s="140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C17" sqref="C1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3" t="s">
        <v>3287</v>
      </c>
      <c r="B1" s="182"/>
      <c r="C1" s="182"/>
      <c r="D1" s="182"/>
      <c r="E1" s="182"/>
      <c r="F1" s="182"/>
      <c r="G1" s="182"/>
    </row>
    <row r="2" spans="1:7" x14ac:dyDescent="0.25">
      <c r="A2" s="164" t="str">
        <f>ENTE_PUBLICO_A</f>
        <v>ORGANISMO: JUNTA MUNICIPAL DE AGUA POTABLE Y ALCANTARILLADO DE CORTAZAR, GTO., Gobierno del Estado de Guanajuato (a)</v>
      </c>
      <c r="B2" s="165"/>
      <c r="C2" s="165"/>
      <c r="D2" s="165"/>
      <c r="E2" s="165"/>
      <c r="F2" s="165"/>
      <c r="G2" s="166"/>
    </row>
    <row r="3" spans="1:7" x14ac:dyDescent="0.25">
      <c r="A3" s="170" t="s">
        <v>277</v>
      </c>
      <c r="B3" s="171"/>
      <c r="C3" s="171"/>
      <c r="D3" s="171"/>
      <c r="E3" s="171"/>
      <c r="F3" s="171"/>
      <c r="G3" s="172"/>
    </row>
    <row r="4" spans="1:7" x14ac:dyDescent="0.25">
      <c r="A4" s="170" t="s">
        <v>399</v>
      </c>
      <c r="B4" s="171"/>
      <c r="C4" s="171"/>
      <c r="D4" s="171"/>
      <c r="E4" s="171"/>
      <c r="F4" s="171"/>
      <c r="G4" s="172"/>
    </row>
    <row r="5" spans="1:7" x14ac:dyDescent="0.25">
      <c r="A5" s="170" t="str">
        <f>TRIMESTRE</f>
        <v>Del 1 de enero al 31 de diciembre de 2022 (b)</v>
      </c>
      <c r="B5" s="171"/>
      <c r="C5" s="171"/>
      <c r="D5" s="171"/>
      <c r="E5" s="171"/>
      <c r="F5" s="171"/>
      <c r="G5" s="172"/>
    </row>
    <row r="6" spans="1:7" x14ac:dyDescent="0.25">
      <c r="A6" s="173" t="s">
        <v>118</v>
      </c>
      <c r="B6" s="174"/>
      <c r="C6" s="174"/>
      <c r="D6" s="174"/>
      <c r="E6" s="174"/>
      <c r="F6" s="174"/>
      <c r="G6" s="175"/>
    </row>
    <row r="7" spans="1:7" x14ac:dyDescent="0.25">
      <c r="A7" s="179" t="s">
        <v>361</v>
      </c>
      <c r="B7" s="184" t="s">
        <v>279</v>
      </c>
      <c r="C7" s="184"/>
      <c r="D7" s="184"/>
      <c r="E7" s="184"/>
      <c r="F7" s="184"/>
      <c r="G7" s="184" t="s">
        <v>280</v>
      </c>
    </row>
    <row r="8" spans="1:7" ht="29.25" customHeight="1" x14ac:dyDescent="0.25">
      <c r="A8" s="180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1"/>
    </row>
    <row r="9" spans="1:7" x14ac:dyDescent="0.25">
      <c r="A9" s="52" t="s">
        <v>400</v>
      </c>
      <c r="B9" s="66">
        <f>SUM(B10,B11,B12,B15,B16,B19)</f>
        <v>30873769</v>
      </c>
      <c r="C9" s="66">
        <f t="shared" ref="C9:F9" si="0">SUM(C10,C11,C12,C15,C16,C19)</f>
        <v>1554.24</v>
      </c>
      <c r="D9" s="66">
        <f t="shared" si="0"/>
        <v>30875323.239999998</v>
      </c>
      <c r="E9" s="66">
        <f t="shared" si="0"/>
        <v>27078990.149999999</v>
      </c>
      <c r="F9" s="66">
        <f t="shared" si="0"/>
        <v>26596725.219999999</v>
      </c>
      <c r="G9" s="66">
        <f>SUM(G10,G11,G12,G15,G16,G19)</f>
        <v>3796333.09</v>
      </c>
    </row>
    <row r="10" spans="1:7" x14ac:dyDescent="0.25">
      <c r="A10" s="53" t="s">
        <v>401</v>
      </c>
      <c r="B10" s="229">
        <v>30873769</v>
      </c>
      <c r="C10" s="229">
        <v>1554.24</v>
      </c>
      <c r="D10" s="228">
        <v>30875323.239999998</v>
      </c>
      <c r="E10" s="229">
        <v>27078990.149999999</v>
      </c>
      <c r="F10" s="229">
        <v>26596725.219999999</v>
      </c>
      <c r="G10" s="228">
        <v>3796333.09</v>
      </c>
    </row>
    <row r="11" spans="1:7" x14ac:dyDescent="0.25">
      <c r="A11" s="53" t="s">
        <v>402</v>
      </c>
      <c r="B11" s="158"/>
      <c r="C11" s="158"/>
      <c r="D11" s="158">
        <f>B11+C11</f>
        <v>0</v>
      </c>
      <c r="E11" s="158"/>
      <c r="F11" s="158"/>
      <c r="G11" s="158">
        <f>D11-E11</f>
        <v>0</v>
      </c>
    </row>
    <row r="12" spans="1:7" x14ac:dyDescent="0.25">
      <c r="A12" s="53" t="s">
        <v>403</v>
      </c>
      <c r="B12" s="158">
        <f>B13+B14</f>
        <v>0</v>
      </c>
      <c r="C12" s="158">
        <f t="shared" ref="C12:G12" si="1">C13+C14</f>
        <v>0</v>
      </c>
      <c r="D12" s="158">
        <f t="shared" si="1"/>
        <v>0</v>
      </c>
      <c r="E12" s="158">
        <f t="shared" si="1"/>
        <v>0</v>
      </c>
      <c r="F12" s="158">
        <f t="shared" si="1"/>
        <v>0</v>
      </c>
      <c r="G12" s="158">
        <f t="shared" si="1"/>
        <v>0</v>
      </c>
    </row>
    <row r="13" spans="1:7" x14ac:dyDescent="0.25">
      <c r="A13" s="63" t="s">
        <v>404</v>
      </c>
      <c r="B13" s="158"/>
      <c r="C13" s="158"/>
      <c r="D13" s="158">
        <f>B13+C13</f>
        <v>0</v>
      </c>
      <c r="E13" s="158"/>
      <c r="F13" s="158"/>
      <c r="G13" s="158">
        <f>D13-E13</f>
        <v>0</v>
      </c>
    </row>
    <row r="14" spans="1:7" x14ac:dyDescent="0.25">
      <c r="A14" s="63" t="s">
        <v>405</v>
      </c>
      <c r="B14" s="158"/>
      <c r="C14" s="158"/>
      <c r="D14" s="158">
        <f>B14+C14</f>
        <v>0</v>
      </c>
      <c r="E14" s="158"/>
      <c r="F14" s="158"/>
      <c r="G14" s="158">
        <f>D14-E14</f>
        <v>0</v>
      </c>
    </row>
    <row r="15" spans="1:7" x14ac:dyDescent="0.25">
      <c r="A15" s="53" t="s">
        <v>406</v>
      </c>
      <c r="B15" s="158"/>
      <c r="C15" s="158"/>
      <c r="D15" s="158">
        <f>B15+C15</f>
        <v>0</v>
      </c>
      <c r="E15" s="158"/>
      <c r="F15" s="158"/>
      <c r="G15" s="158">
        <f>D15-E15</f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2">C17+C18</f>
        <v>0</v>
      </c>
      <c r="D16" s="67">
        <f t="shared" si="2"/>
        <v>0</v>
      </c>
      <c r="E16" s="67">
        <f t="shared" si="2"/>
        <v>0</v>
      </c>
      <c r="F16" s="67">
        <f t="shared" si="2"/>
        <v>0</v>
      </c>
      <c r="G16" s="67">
        <f t="shared" si="2"/>
        <v>0</v>
      </c>
    </row>
    <row r="17" spans="1:7" x14ac:dyDescent="0.25">
      <c r="A17" s="63" t="s">
        <v>408</v>
      </c>
      <c r="B17" s="158"/>
      <c r="C17" s="158"/>
      <c r="D17" s="158">
        <f>B17+C17</f>
        <v>0</v>
      </c>
      <c r="E17" s="158"/>
      <c r="F17" s="158"/>
      <c r="G17" s="158">
        <f>D17-E17</f>
        <v>0</v>
      </c>
    </row>
    <row r="18" spans="1:7" x14ac:dyDescent="0.25">
      <c r="A18" s="63" t="s">
        <v>409</v>
      </c>
      <c r="B18" s="158"/>
      <c r="C18" s="158"/>
      <c r="D18" s="158">
        <f>B18+C18</f>
        <v>0</v>
      </c>
      <c r="E18" s="158"/>
      <c r="F18" s="158"/>
      <c r="G18" s="158">
        <f>D18-E18</f>
        <v>0</v>
      </c>
    </row>
    <row r="19" spans="1:7" x14ac:dyDescent="0.25">
      <c r="A19" s="53" t="s">
        <v>410</v>
      </c>
      <c r="B19" s="158"/>
      <c r="C19" s="158"/>
      <c r="D19" s="158">
        <f>B19+C19</f>
        <v>0</v>
      </c>
      <c r="E19" s="158"/>
      <c r="F19" s="158"/>
      <c r="G19" s="158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0</v>
      </c>
      <c r="C21" s="66">
        <f t="shared" ref="C21:F21" si="3">SUM(C22,C23,C24,C27,C28,C31)</f>
        <v>0</v>
      </c>
      <c r="D21" s="66">
        <f t="shared" si="3"/>
        <v>0</v>
      </c>
      <c r="E21" s="66">
        <f t="shared" si="3"/>
        <v>0</v>
      </c>
      <c r="F21" s="66">
        <f t="shared" si="3"/>
        <v>0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157">
        <v>0</v>
      </c>
      <c r="C22" s="157">
        <v>0</v>
      </c>
      <c r="D22" s="158">
        <f>B22+C22</f>
        <v>0</v>
      </c>
      <c r="E22" s="157">
        <v>0</v>
      </c>
      <c r="F22" s="157">
        <v>0</v>
      </c>
      <c r="G22" s="158">
        <f>D22-E22</f>
        <v>0</v>
      </c>
    </row>
    <row r="23" spans="1:7" s="24" customFormat="1" x14ac:dyDescent="0.25">
      <c r="A23" s="53" t="s">
        <v>402</v>
      </c>
      <c r="B23" s="158"/>
      <c r="C23" s="158"/>
      <c r="D23" s="158">
        <f>B23+C23</f>
        <v>0</v>
      </c>
      <c r="E23" s="158"/>
      <c r="F23" s="158"/>
      <c r="G23" s="158">
        <f>D23-E23</f>
        <v>0</v>
      </c>
    </row>
    <row r="24" spans="1:7" s="24" customFormat="1" x14ac:dyDescent="0.25">
      <c r="A24" s="53" t="s">
        <v>403</v>
      </c>
      <c r="B24" s="158">
        <f>B25+B26</f>
        <v>0</v>
      </c>
      <c r="C24" s="158">
        <f>C25+C26</f>
        <v>0</v>
      </c>
      <c r="D24" s="158">
        <f>D25+D26</f>
        <v>0</v>
      </c>
      <c r="E24" s="158">
        <f t="shared" ref="E24:G24" si="4">E25+E26</f>
        <v>0</v>
      </c>
      <c r="F24" s="158">
        <f t="shared" si="4"/>
        <v>0</v>
      </c>
      <c r="G24" s="158">
        <f t="shared" si="4"/>
        <v>0</v>
      </c>
    </row>
    <row r="25" spans="1:7" s="24" customFormat="1" x14ac:dyDescent="0.25">
      <c r="A25" s="63" t="s">
        <v>404</v>
      </c>
      <c r="B25" s="158"/>
      <c r="C25" s="158"/>
      <c r="D25" s="158">
        <f>B25+C25</f>
        <v>0</v>
      </c>
      <c r="E25" s="158"/>
      <c r="F25" s="158"/>
      <c r="G25" s="158">
        <f>D25-E25</f>
        <v>0</v>
      </c>
    </row>
    <row r="26" spans="1:7" s="24" customFormat="1" x14ac:dyDescent="0.25">
      <c r="A26" s="63" t="s">
        <v>405</v>
      </c>
      <c r="B26" s="158"/>
      <c r="C26" s="158"/>
      <c r="D26" s="158">
        <f>B26+C26</f>
        <v>0</v>
      </c>
      <c r="E26" s="158"/>
      <c r="F26" s="158"/>
      <c r="G26" s="158">
        <f>D26-E26</f>
        <v>0</v>
      </c>
    </row>
    <row r="27" spans="1:7" s="24" customFormat="1" x14ac:dyDescent="0.25">
      <c r="A27" s="53" t="s">
        <v>406</v>
      </c>
      <c r="B27" s="158"/>
      <c r="C27" s="158"/>
      <c r="D27" s="158"/>
      <c r="E27" s="158"/>
      <c r="F27" s="158"/>
      <c r="G27" s="158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5">C29+C30</f>
        <v>0</v>
      </c>
      <c r="D28" s="67">
        <f t="shared" si="5"/>
        <v>0</v>
      </c>
      <c r="E28" s="67">
        <f t="shared" si="5"/>
        <v>0</v>
      </c>
      <c r="F28" s="67">
        <f t="shared" si="5"/>
        <v>0</v>
      </c>
      <c r="G28" s="67">
        <f t="shared" si="5"/>
        <v>0</v>
      </c>
    </row>
    <row r="29" spans="1:7" s="24" customFormat="1" x14ac:dyDescent="0.25">
      <c r="A29" s="63" t="s">
        <v>408</v>
      </c>
      <c r="B29" s="158"/>
      <c r="C29" s="158"/>
      <c r="D29" s="158">
        <f>B29+C29</f>
        <v>0</v>
      </c>
      <c r="E29" s="158"/>
      <c r="F29" s="158"/>
      <c r="G29" s="158">
        <f>D29-E29</f>
        <v>0</v>
      </c>
    </row>
    <row r="30" spans="1:7" s="24" customFormat="1" x14ac:dyDescent="0.25">
      <c r="A30" s="63" t="s">
        <v>409</v>
      </c>
      <c r="B30" s="158"/>
      <c r="C30" s="158"/>
      <c r="D30" s="158">
        <f>B30+C30</f>
        <v>0</v>
      </c>
      <c r="E30" s="158"/>
      <c r="F30" s="158"/>
      <c r="G30" s="158">
        <f>D30-E30</f>
        <v>0</v>
      </c>
    </row>
    <row r="31" spans="1:7" s="24" customFormat="1" x14ac:dyDescent="0.25">
      <c r="A31" s="53" t="s">
        <v>410</v>
      </c>
      <c r="B31" s="158"/>
      <c r="C31" s="158"/>
      <c r="D31" s="158">
        <f>B31+C31</f>
        <v>0</v>
      </c>
      <c r="E31" s="158"/>
      <c r="F31" s="158"/>
      <c r="G31" s="158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30873769</v>
      </c>
      <c r="C33" s="66">
        <f t="shared" ref="C33:G33" si="6">C21+C9</f>
        <v>1554.24</v>
      </c>
      <c r="D33" s="66">
        <f t="shared" si="6"/>
        <v>30875323.239999998</v>
      </c>
      <c r="E33" s="66">
        <f t="shared" si="6"/>
        <v>27078990.149999999</v>
      </c>
      <c r="F33" s="66">
        <f t="shared" si="6"/>
        <v>26596725.219999999</v>
      </c>
      <c r="G33" s="66">
        <f t="shared" si="6"/>
        <v>3796333.09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30873769</v>
      </c>
      <c r="Q2" s="18">
        <f>'Formato 6 d)'!C9</f>
        <v>1554.24</v>
      </c>
      <c r="R2" s="18">
        <f>'Formato 6 d)'!D9</f>
        <v>30875323.239999998</v>
      </c>
      <c r="S2" s="18">
        <f>'Formato 6 d)'!E9</f>
        <v>27078990.149999999</v>
      </c>
      <c r="T2" s="18">
        <f>'Formato 6 d)'!F9</f>
        <v>26596725.219999999</v>
      </c>
      <c r="U2" s="18">
        <f>'Formato 6 d)'!G9</f>
        <v>3796333.09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30873769</v>
      </c>
      <c r="Q3" s="18">
        <f>'Formato 6 d)'!C10</f>
        <v>1554.24</v>
      </c>
      <c r="R3" s="18">
        <f>'Formato 6 d)'!D10</f>
        <v>30875323.239999998</v>
      </c>
      <c r="S3" s="18">
        <f>'Formato 6 d)'!E10</f>
        <v>27078990.149999999</v>
      </c>
      <c r="T3" s="18">
        <f>'Formato 6 d)'!F10</f>
        <v>26596725.219999999</v>
      </c>
      <c r="U3" s="18">
        <f>'Formato 6 d)'!G10</f>
        <v>3796333.09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30873769</v>
      </c>
      <c r="Q24" s="18">
        <f>'Formato 6 d)'!C33</f>
        <v>1554.24</v>
      </c>
      <c r="R24" s="18">
        <f>'Formato 6 d)'!D33</f>
        <v>30875323.239999998</v>
      </c>
      <c r="S24" s="18">
        <f>'Formato 6 d)'!E33</f>
        <v>27078990.149999999</v>
      </c>
      <c r="T24" s="18">
        <f>'Formato 6 d)'!F33</f>
        <v>26596725.219999999</v>
      </c>
      <c r="U24" s="18">
        <f>'Formato 6 d)'!G33</f>
        <v>3796333.09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zoomScale="85" zoomScaleNormal="85" zoomScalePageLayoutView="90" workbookViewId="0">
      <selection activeCell="C13" sqref="C13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2" t="s">
        <v>413</v>
      </c>
      <c r="B1" s="182"/>
      <c r="C1" s="182"/>
      <c r="D1" s="182"/>
      <c r="E1" s="182"/>
      <c r="F1" s="182"/>
      <c r="G1" s="182"/>
    </row>
    <row r="2" spans="1:7" ht="14.25" x14ac:dyDescent="0.45">
      <c r="A2" s="164" t="str">
        <f>ENTIDAD</f>
        <v>Municipio de Cortazar, Gobierno del Estado de Guanajuato</v>
      </c>
      <c r="B2" s="165"/>
      <c r="C2" s="165"/>
      <c r="D2" s="165"/>
      <c r="E2" s="165"/>
      <c r="F2" s="165"/>
      <c r="G2" s="166"/>
    </row>
    <row r="3" spans="1:7" ht="14.25" x14ac:dyDescent="0.45">
      <c r="A3" s="167" t="s">
        <v>414</v>
      </c>
      <c r="B3" s="168"/>
      <c r="C3" s="168"/>
      <c r="D3" s="168"/>
      <c r="E3" s="168"/>
      <c r="F3" s="168"/>
      <c r="G3" s="169"/>
    </row>
    <row r="4" spans="1:7" ht="14.25" x14ac:dyDescent="0.45">
      <c r="A4" s="167" t="s">
        <v>118</v>
      </c>
      <c r="B4" s="168"/>
      <c r="C4" s="168"/>
      <c r="D4" s="168"/>
      <c r="E4" s="168"/>
      <c r="F4" s="168"/>
      <c r="G4" s="169"/>
    </row>
    <row r="5" spans="1:7" x14ac:dyDescent="0.25">
      <c r="A5" s="167" t="s">
        <v>415</v>
      </c>
      <c r="B5" s="168"/>
      <c r="C5" s="168"/>
      <c r="D5" s="168"/>
      <c r="E5" s="168"/>
      <c r="F5" s="168"/>
      <c r="G5" s="169"/>
    </row>
    <row r="6" spans="1:7" x14ac:dyDescent="0.25">
      <c r="A6" s="179" t="s">
        <v>3288</v>
      </c>
      <c r="B6" s="51">
        <v>2022</v>
      </c>
      <c r="C6" s="192">
        <f>B6+1</f>
        <v>2023</v>
      </c>
      <c r="D6" s="192">
        <f t="shared" ref="D6:G6" si="0">C6+1</f>
        <v>2024</v>
      </c>
      <c r="E6" s="192">
        <f t="shared" si="0"/>
        <v>2025</v>
      </c>
      <c r="F6" s="192">
        <f t="shared" si="0"/>
        <v>2026</v>
      </c>
      <c r="G6" s="192">
        <f t="shared" si="0"/>
        <v>2027</v>
      </c>
    </row>
    <row r="7" spans="1:7" ht="48" customHeight="1" x14ac:dyDescent="0.25">
      <c r="A7" s="180"/>
      <c r="B7" s="88" t="s">
        <v>3291</v>
      </c>
      <c r="C7" s="193"/>
      <c r="D7" s="193"/>
      <c r="E7" s="193"/>
      <c r="F7" s="193"/>
      <c r="G7" s="193"/>
    </row>
    <row r="8" spans="1:7" x14ac:dyDescent="0.25">
      <c r="A8" s="52" t="s">
        <v>421</v>
      </c>
      <c r="B8" s="59">
        <f>SUM(B9:B20)</f>
        <v>82153533.010000005</v>
      </c>
      <c r="C8" s="59">
        <f t="shared" ref="C8" si="1">SUM(C9:C20)</f>
        <v>85746936.460500002</v>
      </c>
      <c r="D8" s="59"/>
      <c r="E8" s="59"/>
      <c r="F8" s="59"/>
      <c r="G8" s="59"/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>
        <v>660346.97</v>
      </c>
      <c r="C13" s="60">
        <f>B13*1.05</f>
        <v>693364.31850000005</v>
      </c>
      <c r="D13" s="60"/>
      <c r="E13" s="60"/>
      <c r="F13" s="60"/>
      <c r="G13" s="60"/>
    </row>
    <row r="14" spans="1:7" ht="14.25" x14ac:dyDescent="0.45">
      <c r="A14" s="53" t="s">
        <v>221</v>
      </c>
      <c r="B14" s="60">
        <v>0</v>
      </c>
      <c r="C14" s="60">
        <f t="shared" ref="C14:C15" si="2">B14*1.05</f>
        <v>0</v>
      </c>
      <c r="D14" s="60"/>
      <c r="E14" s="60"/>
      <c r="F14" s="60"/>
      <c r="G14" s="60"/>
    </row>
    <row r="15" spans="1:7" ht="14.25" x14ac:dyDescent="0.45">
      <c r="A15" s="53" t="s">
        <v>417</v>
      </c>
      <c r="B15" s="60">
        <v>81003402.040000007</v>
      </c>
      <c r="C15" s="60">
        <f t="shared" si="2"/>
        <v>85053572.142000005</v>
      </c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>
        <v>489784</v>
      </c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" si="3">SUM(C23:C27)</f>
        <v>0</v>
      </c>
      <c r="D22" s="61"/>
      <c r="E22" s="61"/>
      <c r="F22" s="61"/>
      <c r="G22" s="61"/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>
        <v>0</v>
      </c>
      <c r="C24" s="60">
        <f t="shared" ref="C24" si="4">B24*1.05</f>
        <v>0</v>
      </c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" si="5">C30</f>
        <v>0</v>
      </c>
      <c r="D29" s="61"/>
      <c r="E29" s="61"/>
      <c r="F29" s="61"/>
      <c r="G29" s="61"/>
    </row>
    <row r="30" spans="1:7" ht="14.25" x14ac:dyDescent="0.45">
      <c r="A30" s="53" t="s">
        <v>269</v>
      </c>
      <c r="B30" s="60"/>
      <c r="C30" s="60"/>
      <c r="D30" s="60"/>
      <c r="E30" s="60"/>
      <c r="F30" s="60"/>
      <c r="G30" s="60"/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82153533.010000005</v>
      </c>
      <c r="C32" s="61">
        <f t="shared" ref="C32:F32" si="6">C29+C22+C8</f>
        <v>85746936.460500002</v>
      </c>
      <c r="D32" s="61">
        <f t="shared" si="6"/>
        <v>0</v>
      </c>
      <c r="E32" s="61">
        <f t="shared" si="6"/>
        <v>0</v>
      </c>
      <c r="F32" s="61">
        <f t="shared" si="6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7">C36+C35</f>
        <v>0</v>
      </c>
      <c r="D37" s="61">
        <f t="shared" si="7"/>
        <v>0</v>
      </c>
      <c r="E37" s="61">
        <f t="shared" si="7"/>
        <v>0</v>
      </c>
      <c r="F37" s="61">
        <f t="shared" si="7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82153533.010000005</v>
      </c>
      <c r="Q2" s="18">
        <f>'Formato 7 a)'!C8</f>
        <v>85746936.460500002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660346.97</v>
      </c>
      <c r="Q7" s="18">
        <f>'Formato 7 a)'!C13</f>
        <v>693364.31850000005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81003402.040000007</v>
      </c>
      <c r="Q9" s="18">
        <f>'Formato 7 a)'!C15</f>
        <v>85053572.142000005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489784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82153533.010000005</v>
      </c>
      <c r="Q23" s="18">
        <f>'Formato 7 a)'!C32</f>
        <v>85746936.460500002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15" sqref="B15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2" t="s">
        <v>451</v>
      </c>
      <c r="B1" s="182"/>
      <c r="C1" s="182"/>
      <c r="D1" s="182"/>
      <c r="E1" s="182"/>
      <c r="F1" s="182"/>
      <c r="G1" s="182"/>
    </row>
    <row r="2" spans="1:7" customFormat="1" ht="14.25" x14ac:dyDescent="0.45">
      <c r="A2" s="164" t="str">
        <f>ENTIDAD</f>
        <v>Municipio de Cortazar, Gobierno del Estado de Guanajuato</v>
      </c>
      <c r="B2" s="165"/>
      <c r="C2" s="165"/>
      <c r="D2" s="165"/>
      <c r="E2" s="165"/>
      <c r="F2" s="165"/>
      <c r="G2" s="166"/>
    </row>
    <row r="3" spans="1:7" customFormat="1" ht="14.25" x14ac:dyDescent="0.45">
      <c r="A3" s="167" t="s">
        <v>452</v>
      </c>
      <c r="B3" s="168"/>
      <c r="C3" s="168"/>
      <c r="D3" s="168"/>
      <c r="E3" s="168"/>
      <c r="F3" s="168"/>
      <c r="G3" s="169"/>
    </row>
    <row r="4" spans="1:7" customFormat="1" ht="14.25" x14ac:dyDescent="0.45">
      <c r="A4" s="167" t="s">
        <v>118</v>
      </c>
      <c r="B4" s="168"/>
      <c r="C4" s="168"/>
      <c r="D4" s="168"/>
      <c r="E4" s="168"/>
      <c r="F4" s="168"/>
      <c r="G4" s="169"/>
    </row>
    <row r="5" spans="1:7" customFormat="1" x14ac:dyDescent="0.25">
      <c r="A5" s="167" t="s">
        <v>415</v>
      </c>
      <c r="B5" s="168"/>
      <c r="C5" s="168"/>
      <c r="D5" s="168"/>
      <c r="E5" s="168"/>
      <c r="F5" s="168"/>
      <c r="G5" s="169"/>
    </row>
    <row r="6" spans="1:7" customFormat="1" x14ac:dyDescent="0.25">
      <c r="A6" s="194" t="s">
        <v>3142</v>
      </c>
      <c r="B6" s="51">
        <v>2022</v>
      </c>
      <c r="C6" s="192">
        <f>B6+1</f>
        <v>2023</v>
      </c>
      <c r="D6" s="192">
        <f t="shared" ref="D6:G6" si="0">C6+1</f>
        <v>2024</v>
      </c>
      <c r="E6" s="192">
        <f t="shared" si="0"/>
        <v>2025</v>
      </c>
      <c r="F6" s="192">
        <f t="shared" si="0"/>
        <v>2026</v>
      </c>
      <c r="G6" s="192">
        <f t="shared" si="0"/>
        <v>2027</v>
      </c>
    </row>
    <row r="7" spans="1:7" customFormat="1" ht="48" customHeight="1" x14ac:dyDescent="0.25">
      <c r="A7" s="195"/>
      <c r="B7" s="88" t="s">
        <v>3291</v>
      </c>
      <c r="C7" s="193"/>
      <c r="D7" s="193"/>
      <c r="E7" s="193"/>
      <c r="F7" s="193"/>
      <c r="G7" s="193"/>
    </row>
    <row r="8" spans="1:7" x14ac:dyDescent="0.25">
      <c r="A8" s="52" t="s">
        <v>453</v>
      </c>
      <c r="B8" s="59">
        <f>SUM(B9:B17)</f>
        <v>62855075.670000002</v>
      </c>
      <c r="C8" s="59">
        <f t="shared" ref="C8:G8" si="1">SUM(C9:C17)</f>
        <v>65997829.453500003</v>
      </c>
      <c r="D8" s="59">
        <f t="shared" si="1"/>
        <v>0</v>
      </c>
      <c r="E8" s="59">
        <f t="shared" si="1"/>
        <v>0</v>
      </c>
      <c r="F8" s="59">
        <f t="shared" si="1"/>
        <v>0</v>
      </c>
      <c r="G8" s="59">
        <f t="shared" si="1"/>
        <v>0</v>
      </c>
    </row>
    <row r="9" spans="1:7" x14ac:dyDescent="0.25">
      <c r="A9" s="53" t="s">
        <v>454</v>
      </c>
      <c r="B9" s="60">
        <v>27078990.149999999</v>
      </c>
      <c r="C9" s="60">
        <f>B9*1.05</f>
        <v>28432939.657499999</v>
      </c>
      <c r="D9" s="60"/>
      <c r="E9" s="60"/>
      <c r="F9" s="60"/>
      <c r="G9" s="60"/>
    </row>
    <row r="10" spans="1:7" x14ac:dyDescent="0.25">
      <c r="A10" s="53" t="s">
        <v>455</v>
      </c>
      <c r="B10" s="60">
        <v>8201164.2699999996</v>
      </c>
      <c r="C10" s="60">
        <f t="shared" ref="C10:C14" si="2">B10*1.05</f>
        <v>8611222.4835000001</v>
      </c>
      <c r="D10" s="60"/>
      <c r="E10" s="60"/>
      <c r="F10" s="60"/>
      <c r="G10" s="60"/>
    </row>
    <row r="11" spans="1:7" x14ac:dyDescent="0.25">
      <c r="A11" s="53" t="s">
        <v>456</v>
      </c>
      <c r="B11" s="60">
        <v>22183468.210000001</v>
      </c>
      <c r="C11" s="60">
        <f t="shared" si="2"/>
        <v>23292641.620500002</v>
      </c>
      <c r="D11" s="60"/>
      <c r="E11" s="60"/>
      <c r="F11" s="60"/>
      <c r="G11" s="60"/>
    </row>
    <row r="12" spans="1:7" x14ac:dyDescent="0.25">
      <c r="A12" s="53" t="s">
        <v>457</v>
      </c>
      <c r="B12" s="60">
        <v>14764.15</v>
      </c>
      <c r="C12" s="60">
        <f t="shared" si="2"/>
        <v>15502.3575</v>
      </c>
      <c r="D12" s="60"/>
      <c r="E12" s="60"/>
      <c r="F12" s="60"/>
      <c r="G12" s="60"/>
    </row>
    <row r="13" spans="1:7" x14ac:dyDescent="0.25">
      <c r="A13" s="53" t="s">
        <v>458</v>
      </c>
      <c r="B13" s="60">
        <v>1923928.7</v>
      </c>
      <c r="C13" s="60">
        <f t="shared" si="2"/>
        <v>2020125.135</v>
      </c>
      <c r="D13" s="60"/>
      <c r="E13" s="60"/>
      <c r="F13" s="60"/>
      <c r="G13" s="60"/>
    </row>
    <row r="14" spans="1:7" x14ac:dyDescent="0.25">
      <c r="A14" s="53" t="s">
        <v>459</v>
      </c>
      <c r="B14" s="60">
        <f>3452760.19</f>
        <v>3452760.19</v>
      </c>
      <c r="C14" s="60">
        <f t="shared" si="2"/>
        <v>3625398.1995000001</v>
      </c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3">SUM(C20:C28)</f>
        <v>0</v>
      </c>
      <c r="D19" s="61">
        <f t="shared" si="3"/>
        <v>0</v>
      </c>
      <c r="E19" s="61">
        <f t="shared" si="3"/>
        <v>0</v>
      </c>
      <c r="F19" s="61">
        <f t="shared" si="3"/>
        <v>0</v>
      </c>
      <c r="G19" s="61">
        <f t="shared" si="3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62855075.670000002</v>
      </c>
      <c r="C30" s="61">
        <f t="shared" ref="C30:G30" si="4">C8+C19</f>
        <v>65997829.453500003</v>
      </c>
      <c r="D30" s="61">
        <f t="shared" si="4"/>
        <v>0</v>
      </c>
      <c r="E30" s="61">
        <f t="shared" si="4"/>
        <v>0</v>
      </c>
      <c r="F30" s="61">
        <f t="shared" si="4"/>
        <v>0</v>
      </c>
      <c r="G30" s="61">
        <f t="shared" si="4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62855075.670000002</v>
      </c>
      <c r="Q2" s="18">
        <f>'Formato 7 b)'!C8</f>
        <v>65997829.453500003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27078990.149999999</v>
      </c>
      <c r="Q3" s="18">
        <f>'Formato 7 b)'!C9</f>
        <v>28432939.657499999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8201164.2699999996</v>
      </c>
      <c r="Q4" s="18">
        <f>'Formato 7 b)'!C10</f>
        <v>8611222.4835000001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22183468.210000001</v>
      </c>
      <c r="Q5" s="18">
        <f>'Formato 7 b)'!C11</f>
        <v>23292641.620500002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14764.15</v>
      </c>
      <c r="Q6" s="18">
        <f>'Formato 7 b)'!C12</f>
        <v>15502.3575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1923928.7</v>
      </c>
      <c r="Q7" s="18">
        <f>'Formato 7 b)'!C13</f>
        <v>2020125.135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3452760.19</v>
      </c>
      <c r="Q8" s="18">
        <f>'Formato 7 b)'!C14</f>
        <v>3625398.1995000001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62855075.670000002</v>
      </c>
      <c r="Q22" s="18">
        <f>'Formato 7 b)'!C30</f>
        <v>65997829.453500003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G12" sqref="G12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2" t="s">
        <v>466</v>
      </c>
      <c r="B1" s="182"/>
      <c r="C1" s="182"/>
      <c r="D1" s="182"/>
      <c r="E1" s="182"/>
      <c r="F1" s="182"/>
      <c r="G1" s="182"/>
    </row>
    <row r="2" spans="1:7" ht="14.25" x14ac:dyDescent="0.45">
      <c r="A2" s="164" t="str">
        <f>ENTIDAD</f>
        <v>Municipio de Cortazar, Gobierno del Estado de Guanajuato</v>
      </c>
      <c r="B2" s="165"/>
      <c r="C2" s="165"/>
      <c r="D2" s="165"/>
      <c r="E2" s="165"/>
      <c r="F2" s="165"/>
      <c r="G2" s="166"/>
    </row>
    <row r="3" spans="1:7" ht="14.25" x14ac:dyDescent="0.45">
      <c r="A3" s="167" t="s">
        <v>467</v>
      </c>
      <c r="B3" s="168"/>
      <c r="C3" s="168"/>
      <c r="D3" s="168"/>
      <c r="E3" s="168"/>
      <c r="F3" s="168"/>
      <c r="G3" s="169"/>
    </row>
    <row r="4" spans="1:7" ht="14.25" x14ac:dyDescent="0.45">
      <c r="A4" s="173" t="s">
        <v>118</v>
      </c>
      <c r="B4" s="174"/>
      <c r="C4" s="174"/>
      <c r="D4" s="174"/>
      <c r="E4" s="174"/>
      <c r="F4" s="174"/>
      <c r="G4" s="175"/>
    </row>
    <row r="5" spans="1:7" x14ac:dyDescent="0.25">
      <c r="A5" s="199" t="s">
        <v>3288</v>
      </c>
      <c r="B5" s="197" t="str">
        <f>ANIO5R</f>
        <v>2017 ¹ (c)</v>
      </c>
      <c r="C5" s="197" t="str">
        <f>ANIO4R</f>
        <v>2018 ¹ (c)</v>
      </c>
      <c r="D5" s="197" t="str">
        <f>ANIO3R</f>
        <v>2019 ¹ (c)</v>
      </c>
      <c r="E5" s="197" t="str">
        <f>ANIO2R</f>
        <v>2020 ¹ (c)</v>
      </c>
      <c r="F5" s="197" t="str">
        <f>ANIO1R</f>
        <v>2021 ¹ (c)</v>
      </c>
      <c r="G5" s="51">
        <f>ANIO_INFORME</f>
        <v>2022</v>
      </c>
    </row>
    <row r="6" spans="1:7" ht="32.1" customHeight="1" x14ac:dyDescent="0.25">
      <c r="A6" s="200"/>
      <c r="B6" s="198"/>
      <c r="C6" s="198"/>
      <c r="D6" s="198"/>
      <c r="E6" s="198"/>
      <c r="F6" s="198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74549198.689999998</v>
      </c>
      <c r="E7" s="59">
        <f t="shared" si="0"/>
        <v>71710688.099999994</v>
      </c>
      <c r="F7" s="59">
        <f t="shared" si="0"/>
        <v>79562637.400000006</v>
      </c>
      <c r="G7" s="59">
        <f t="shared" si="0"/>
        <v>82153533.010000005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159">
        <v>61753590.93</v>
      </c>
      <c r="E11" s="159">
        <v>0</v>
      </c>
      <c r="F11" s="60">
        <v>0</v>
      </c>
      <c r="G11" s="60"/>
    </row>
    <row r="12" spans="1:7" x14ac:dyDescent="0.25">
      <c r="A12" s="53" t="s">
        <v>473</v>
      </c>
      <c r="B12" s="60"/>
      <c r="C12" s="60"/>
      <c r="D12" s="159">
        <v>262135.65</v>
      </c>
      <c r="E12" s="159">
        <v>313087.61</v>
      </c>
      <c r="F12" s="60">
        <v>343546.29</v>
      </c>
      <c r="G12" s="60">
        <v>660346.97</v>
      </c>
    </row>
    <row r="13" spans="1:7" x14ac:dyDescent="0.25">
      <c r="A13" s="56" t="s">
        <v>474</v>
      </c>
      <c r="B13" s="60"/>
      <c r="C13" s="60"/>
      <c r="D13" s="159">
        <v>155309.44</v>
      </c>
      <c r="E13" s="159">
        <v>0</v>
      </c>
      <c r="F13" s="60">
        <v>527983.85</v>
      </c>
      <c r="G13" s="60"/>
    </row>
    <row r="14" spans="1:7" x14ac:dyDescent="0.25">
      <c r="A14" s="53" t="s">
        <v>475</v>
      </c>
      <c r="B14" s="60"/>
      <c r="C14" s="60"/>
      <c r="D14" s="159">
        <v>0</v>
      </c>
      <c r="E14" s="159">
        <v>60910779.57</v>
      </c>
      <c r="F14" s="60">
        <v>68489497.430000007</v>
      </c>
      <c r="G14" s="60">
        <v>81003402.040000007</v>
      </c>
    </row>
    <row r="15" spans="1:7" x14ac:dyDescent="0.25">
      <c r="A15" s="53" t="s">
        <v>476</v>
      </c>
      <c r="B15" s="60"/>
      <c r="C15" s="60"/>
      <c r="D15" s="60"/>
      <c r="E15" s="159">
        <v>0</v>
      </c>
      <c r="F15" s="60">
        <v>0</v>
      </c>
      <c r="G15" s="60"/>
    </row>
    <row r="16" spans="1:7" x14ac:dyDescent="0.25">
      <c r="A16" s="53" t="s">
        <v>477</v>
      </c>
      <c r="B16" s="60"/>
      <c r="C16" s="60"/>
      <c r="D16" s="60"/>
      <c r="E16" s="159">
        <v>0</v>
      </c>
      <c r="F16" s="60">
        <v>0</v>
      </c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159">
        <v>1566852.24</v>
      </c>
      <c r="E18" s="60">
        <v>2036458</v>
      </c>
      <c r="F18" s="60">
        <v>0</v>
      </c>
      <c r="G18" s="60"/>
    </row>
    <row r="19" spans="1:7" x14ac:dyDescent="0.25">
      <c r="A19" s="53" t="s">
        <v>479</v>
      </c>
      <c r="B19" s="60"/>
      <c r="C19" s="60"/>
      <c r="D19" s="159">
        <v>10811310.43</v>
      </c>
      <c r="E19" s="60">
        <v>8450362.9199999999</v>
      </c>
      <c r="F19" s="60">
        <v>10201609.83</v>
      </c>
      <c r="G19" s="60">
        <v>489784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/>
      <c r="C29" s="60"/>
      <c r="D29" s="60"/>
      <c r="E29" s="60"/>
      <c r="F29" s="60"/>
      <c r="G29" s="60"/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74549198.689999998</v>
      </c>
      <c r="E31" s="61">
        <f t="shared" si="3"/>
        <v>71710688.099999994</v>
      </c>
      <c r="F31" s="61">
        <f t="shared" si="3"/>
        <v>79562637.400000006</v>
      </c>
      <c r="G31" s="61">
        <f t="shared" si="3"/>
        <v>82153533.010000005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6" t="s">
        <v>3292</v>
      </c>
      <c r="B39" s="196"/>
      <c r="C39" s="196"/>
      <c r="D39" s="196"/>
      <c r="E39" s="196"/>
      <c r="F39" s="196"/>
      <c r="G39" s="196"/>
    </row>
    <row r="40" spans="1:7" ht="15" customHeight="1" x14ac:dyDescent="0.25">
      <c r="A40" s="196" t="s">
        <v>3293</v>
      </c>
      <c r="B40" s="196"/>
      <c r="C40" s="196"/>
      <c r="D40" s="196"/>
      <c r="E40" s="196"/>
      <c r="F40" s="196"/>
      <c r="G40" s="196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74549198.689999998</v>
      </c>
      <c r="S2" s="18">
        <f>'Formato 7 c)'!E7</f>
        <v>71710688.099999994</v>
      </c>
      <c r="T2" s="18">
        <f>'Formato 7 c)'!F7</f>
        <v>79562637.400000006</v>
      </c>
      <c r="U2" s="18">
        <f>'Formato 7 c)'!G7</f>
        <v>82153533.010000005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61753590.93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262135.65</v>
      </c>
      <c r="S7" s="18">
        <f>'Formato 7 c)'!E12</f>
        <v>313087.61</v>
      </c>
      <c r="T7" s="18">
        <f>'Formato 7 c)'!F12</f>
        <v>343546.29</v>
      </c>
      <c r="U7" s="18">
        <f>'Formato 7 c)'!G12</f>
        <v>660346.97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155309.44</v>
      </c>
      <c r="S8" s="18">
        <f>'Formato 7 c)'!E13</f>
        <v>0</v>
      </c>
      <c r="T8" s="18">
        <f>'Formato 7 c)'!F13</f>
        <v>527983.85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60910779.57</v>
      </c>
      <c r="T9" s="18">
        <f>'Formato 7 c)'!F14</f>
        <v>68489497.430000007</v>
      </c>
      <c r="U9" s="18">
        <f>'Formato 7 c)'!G14</f>
        <v>81003402.040000007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1566852.24</v>
      </c>
      <c r="S13" s="18">
        <f>'Formato 7 c)'!E18</f>
        <v>2036458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10811310.43</v>
      </c>
      <c r="S14" s="18">
        <f>'Formato 7 c)'!E19</f>
        <v>8450362.9199999999</v>
      </c>
      <c r="T14" s="18">
        <f>'Formato 7 c)'!F19</f>
        <v>10201609.83</v>
      </c>
      <c r="U14" s="18">
        <f>'Formato 7 c)'!G19</f>
        <v>489784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74549198.689999998</v>
      </c>
      <c r="S23" s="18">
        <f>'Formato 7 c)'!E31</f>
        <v>71710688.099999994</v>
      </c>
      <c r="T23" s="18">
        <f>'Formato 7 c)'!F31</f>
        <v>79562637.400000006</v>
      </c>
      <c r="U23" s="18">
        <f>'Formato 7 c)'!G31</f>
        <v>82153533.010000005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G14" sqref="G14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2" t="s">
        <v>490</v>
      </c>
      <c r="B1" s="182"/>
      <c r="C1" s="182"/>
      <c r="D1" s="182"/>
      <c r="E1" s="182"/>
      <c r="F1" s="182"/>
      <c r="G1" s="182"/>
    </row>
    <row r="2" spans="1:7" ht="14.25" x14ac:dyDescent="0.45">
      <c r="A2" s="164" t="str">
        <f>ENTIDAD</f>
        <v>Municipio de Cortazar, Gobierno del Estado de Guanajuato</v>
      </c>
      <c r="B2" s="165"/>
      <c r="C2" s="165"/>
      <c r="D2" s="165"/>
      <c r="E2" s="165"/>
      <c r="F2" s="165"/>
      <c r="G2" s="166"/>
    </row>
    <row r="3" spans="1:7" ht="14.25" x14ac:dyDescent="0.45">
      <c r="A3" s="167" t="s">
        <v>491</v>
      </c>
      <c r="B3" s="168"/>
      <c r="C3" s="168"/>
      <c r="D3" s="168"/>
      <c r="E3" s="168"/>
      <c r="F3" s="168"/>
      <c r="G3" s="169"/>
    </row>
    <row r="4" spans="1:7" ht="14.25" x14ac:dyDescent="0.45">
      <c r="A4" s="173" t="s">
        <v>118</v>
      </c>
      <c r="B4" s="174"/>
      <c r="C4" s="174"/>
      <c r="D4" s="174"/>
      <c r="E4" s="174"/>
      <c r="F4" s="174"/>
      <c r="G4" s="175"/>
    </row>
    <row r="5" spans="1:7" x14ac:dyDescent="0.25">
      <c r="A5" s="201" t="s">
        <v>3142</v>
      </c>
      <c r="B5" s="197" t="str">
        <f>ANIO5R</f>
        <v>2017 ¹ (c)</v>
      </c>
      <c r="C5" s="197" t="str">
        <f>ANIO4R</f>
        <v>2018 ¹ (c)</v>
      </c>
      <c r="D5" s="197" t="str">
        <f>ANIO3R</f>
        <v>2019 ¹ (c)</v>
      </c>
      <c r="E5" s="197" t="str">
        <f>ANIO2R</f>
        <v>2020 ¹ (c)</v>
      </c>
      <c r="F5" s="197" t="str">
        <f>ANIO1R</f>
        <v>2021 ¹ (c)</v>
      </c>
      <c r="G5" s="51">
        <f>ANIO_INFORME</f>
        <v>2022</v>
      </c>
    </row>
    <row r="6" spans="1:7" ht="32.1" customHeight="1" x14ac:dyDescent="0.25">
      <c r="A6" s="202"/>
      <c r="B6" s="198"/>
      <c r="C6" s="198"/>
      <c r="D6" s="198"/>
      <c r="E6" s="198"/>
      <c r="F6" s="198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61586468.870000005</v>
      </c>
      <c r="E7" s="59">
        <f t="shared" si="0"/>
        <v>62801654.149999999</v>
      </c>
      <c r="F7" s="59">
        <f t="shared" si="0"/>
        <v>79562637.400000006</v>
      </c>
      <c r="G7" s="59">
        <f t="shared" si="0"/>
        <v>62855075.670000002</v>
      </c>
    </row>
    <row r="8" spans="1:7" x14ac:dyDescent="0.25">
      <c r="A8" s="53" t="s">
        <v>454</v>
      </c>
      <c r="B8" s="60"/>
      <c r="C8" s="60"/>
      <c r="D8" s="60">
        <v>20728098.640000001</v>
      </c>
      <c r="E8" s="60">
        <v>23125047.68</v>
      </c>
      <c r="F8" s="60">
        <v>25567976.850000001</v>
      </c>
      <c r="G8" s="60">
        <v>27078990.149999999</v>
      </c>
    </row>
    <row r="9" spans="1:7" x14ac:dyDescent="0.25">
      <c r="A9" s="53" t="s">
        <v>455</v>
      </c>
      <c r="B9" s="60"/>
      <c r="C9" s="60"/>
      <c r="D9" s="60">
        <v>7110976.6900000004</v>
      </c>
      <c r="E9" s="60">
        <v>6392224.1399999997</v>
      </c>
      <c r="F9" s="60">
        <v>8880352.9700000007</v>
      </c>
      <c r="G9" s="60">
        <v>8201164.2699999996</v>
      </c>
    </row>
    <row r="10" spans="1:7" x14ac:dyDescent="0.25">
      <c r="A10" s="53" t="s">
        <v>456</v>
      </c>
      <c r="B10" s="60"/>
      <c r="C10" s="60"/>
      <c r="D10" s="60">
        <v>17390380.739999998</v>
      </c>
      <c r="E10" s="60">
        <v>18459397.289999999</v>
      </c>
      <c r="F10" s="60">
        <v>20586138.190000001</v>
      </c>
      <c r="G10" s="60">
        <v>22183468.210000001</v>
      </c>
    </row>
    <row r="11" spans="1:7" x14ac:dyDescent="0.25">
      <c r="A11" s="53" t="s">
        <v>457</v>
      </c>
      <c r="B11" s="60"/>
      <c r="C11" s="60"/>
      <c r="D11" s="60">
        <v>404838.67</v>
      </c>
      <c r="E11" s="60">
        <v>17844.5</v>
      </c>
      <c r="F11" s="60">
        <v>9066.26</v>
      </c>
      <c r="G11" s="60">
        <v>14764.15</v>
      </c>
    </row>
    <row r="12" spans="1:7" x14ac:dyDescent="0.25">
      <c r="A12" s="53" t="s">
        <v>458</v>
      </c>
      <c r="B12" s="60"/>
      <c r="C12" s="60"/>
      <c r="D12" s="60">
        <v>3241345.15</v>
      </c>
      <c r="E12" s="60">
        <v>1038247.21</v>
      </c>
      <c r="F12" s="60">
        <v>463410.5</v>
      </c>
      <c r="G12" s="60">
        <v>1923928.7</v>
      </c>
    </row>
    <row r="13" spans="1:7" x14ac:dyDescent="0.25">
      <c r="A13" s="53" t="s">
        <v>459</v>
      </c>
      <c r="B13" s="60"/>
      <c r="C13" s="60"/>
      <c r="D13" s="60">
        <v>12710828.98</v>
      </c>
      <c r="E13" s="60">
        <v>13768893.33</v>
      </c>
      <c r="F13" s="60">
        <v>24055692.629999999</v>
      </c>
      <c r="G13" s="60">
        <f>3452760.19</f>
        <v>3452760.19</v>
      </c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61586468.870000005</v>
      </c>
      <c r="E29" s="60">
        <f t="shared" si="2"/>
        <v>62801654.149999999</v>
      </c>
      <c r="F29" s="60">
        <f t="shared" si="2"/>
        <v>79562637.400000006</v>
      </c>
      <c r="G29" s="60">
        <f t="shared" si="2"/>
        <v>62855075.670000002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6" t="s">
        <v>3292</v>
      </c>
      <c r="B32" s="196"/>
      <c r="C32" s="196"/>
      <c r="D32" s="196"/>
      <c r="E32" s="196"/>
      <c r="F32" s="196"/>
      <c r="G32" s="196"/>
    </row>
    <row r="33" spans="1:7" x14ac:dyDescent="0.25">
      <c r="A33" s="196" t="s">
        <v>3293</v>
      </c>
      <c r="B33" s="196"/>
      <c r="C33" s="196"/>
      <c r="D33" s="196"/>
      <c r="E33" s="196"/>
      <c r="F33" s="196"/>
      <c r="G33" s="196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61586468.870000005</v>
      </c>
      <c r="S2" s="18">
        <f>'Formato 7 d)'!E7</f>
        <v>62801654.149999999</v>
      </c>
      <c r="T2" s="18">
        <f>'Formato 7 d)'!F7</f>
        <v>79562637.400000006</v>
      </c>
      <c r="U2" s="18">
        <f>'Formato 7 d)'!G7</f>
        <v>62855075.670000002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20728098.640000001</v>
      </c>
      <c r="S3" s="18">
        <f>'Formato 7 d)'!E8</f>
        <v>23125047.68</v>
      </c>
      <c r="T3" s="18">
        <f>'Formato 7 d)'!F8</f>
        <v>25567976.850000001</v>
      </c>
      <c r="U3" s="18">
        <f>'Formato 7 d)'!G8</f>
        <v>27078990.149999999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7110976.6900000004</v>
      </c>
      <c r="S4" s="18">
        <f>'Formato 7 d)'!E9</f>
        <v>6392224.1399999997</v>
      </c>
      <c r="T4" s="18">
        <f>'Formato 7 d)'!F9</f>
        <v>8880352.9700000007</v>
      </c>
      <c r="U4" s="18">
        <f>'Formato 7 d)'!G9</f>
        <v>8201164.2699999996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17390380.739999998</v>
      </c>
      <c r="S5" s="18">
        <f>'Formato 7 d)'!E10</f>
        <v>18459397.289999999</v>
      </c>
      <c r="T5" s="18">
        <f>'Formato 7 d)'!F10</f>
        <v>20586138.190000001</v>
      </c>
      <c r="U5" s="18">
        <f>'Formato 7 d)'!G10</f>
        <v>22183468.210000001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404838.67</v>
      </c>
      <c r="S6" s="18">
        <f>'Formato 7 d)'!E11</f>
        <v>17844.5</v>
      </c>
      <c r="T6" s="18">
        <f>'Formato 7 d)'!F11</f>
        <v>9066.26</v>
      </c>
      <c r="U6" s="18">
        <f>'Formato 7 d)'!G11</f>
        <v>14764.15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3241345.15</v>
      </c>
      <c r="S7" s="18">
        <f>'Formato 7 d)'!E12</f>
        <v>1038247.21</v>
      </c>
      <c r="T7" s="18">
        <f>'Formato 7 d)'!F12</f>
        <v>463410.5</v>
      </c>
      <c r="U7" s="18">
        <f>'Formato 7 d)'!G12</f>
        <v>1923928.7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12710828.98</v>
      </c>
      <c r="S8" s="18">
        <f>'Formato 7 d)'!E13</f>
        <v>13768893.33</v>
      </c>
      <c r="T8" s="18">
        <f>'Formato 7 d)'!F13</f>
        <v>24055692.629999999</v>
      </c>
      <c r="U8" s="18">
        <f>'Formato 7 d)'!G13</f>
        <v>3452760.19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61586468.870000005</v>
      </c>
      <c r="S22" s="18">
        <f>'Formato 7 d)'!E29</f>
        <v>62801654.149999999</v>
      </c>
      <c r="T22" s="18">
        <f>'Formato 7 d)'!F29</f>
        <v>79562637.400000006</v>
      </c>
      <c r="U22" s="18">
        <f>'Formato 7 d)'!G29</f>
        <v>62855075.670000002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C67"/>
  <sheetViews>
    <sheetView showGridLines="0" zoomScale="90" zoomScaleNormal="90" workbookViewId="0">
      <selection activeCell="F56" sqref="F56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6" t="s">
        <v>495</v>
      </c>
      <c r="B1" s="176"/>
      <c r="C1" s="176"/>
      <c r="D1" s="176"/>
      <c r="E1" s="176"/>
      <c r="F1" s="176"/>
      <c r="G1" s="111"/>
    </row>
    <row r="2" spans="1:7" ht="14.25" x14ac:dyDescent="0.45">
      <c r="A2" s="164" t="str">
        <f>ENTE_PUBLICO</f>
        <v>ORGANISMO: JUNTA MUNICIPAL DE AGUA POTABLE Y ALCANTARILLADO DE CORTAZAR, GTO., Gobierno del Estado de Guanajuato</v>
      </c>
      <c r="B2" s="165"/>
      <c r="C2" s="165"/>
      <c r="D2" s="165"/>
      <c r="E2" s="165"/>
      <c r="F2" s="166"/>
    </row>
    <row r="3" spans="1:7" ht="14.25" x14ac:dyDescent="0.45">
      <c r="A3" s="173" t="s">
        <v>496</v>
      </c>
      <c r="B3" s="174"/>
      <c r="C3" s="174"/>
      <c r="D3" s="174"/>
      <c r="E3" s="174"/>
      <c r="F3" s="175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5" t="s">
        <v>502</v>
      </c>
      <c r="B5" s="5"/>
      <c r="C5" s="5"/>
      <c r="D5" s="5"/>
      <c r="E5" s="5"/>
      <c r="F5" s="5"/>
    </row>
    <row r="6" spans="1:7" ht="30" x14ac:dyDescent="0.25">
      <c r="A6" s="136" t="s">
        <v>503</v>
      </c>
      <c r="B6" s="60"/>
      <c r="C6" s="60"/>
      <c r="D6" s="60"/>
      <c r="E6" s="60"/>
      <c r="F6" s="60"/>
    </row>
    <row r="7" spans="1:7" x14ac:dyDescent="0.25">
      <c r="A7" s="136" t="s">
        <v>504</v>
      </c>
      <c r="B7" s="60"/>
      <c r="C7" s="60"/>
      <c r="D7" s="60"/>
      <c r="E7" s="60"/>
      <c r="F7" s="60"/>
    </row>
    <row r="8" spans="1:7" ht="14.25" x14ac:dyDescent="0.45">
      <c r="A8" s="137"/>
      <c r="B8" s="54"/>
      <c r="C8" s="54"/>
      <c r="D8" s="54"/>
      <c r="E8" s="54"/>
      <c r="F8" s="54"/>
    </row>
    <row r="9" spans="1:7" x14ac:dyDescent="0.25">
      <c r="A9" s="135" t="s">
        <v>505</v>
      </c>
      <c r="B9" s="54"/>
      <c r="C9" s="54"/>
      <c r="D9" s="54"/>
      <c r="E9" s="54"/>
      <c r="F9" s="54"/>
    </row>
    <row r="10" spans="1:7" ht="14.25" x14ac:dyDescent="0.45">
      <c r="A10" s="136" t="s">
        <v>506</v>
      </c>
      <c r="B10" s="60"/>
      <c r="C10" s="60"/>
      <c r="D10" s="60"/>
      <c r="E10" s="60"/>
      <c r="F10" s="60"/>
    </row>
    <row r="11" spans="1:7" x14ac:dyDescent="0.25">
      <c r="A11" s="138" t="s">
        <v>507</v>
      </c>
      <c r="B11" s="60"/>
      <c r="C11" s="60"/>
      <c r="D11" s="60"/>
      <c r="E11" s="60"/>
      <c r="F11" s="60"/>
    </row>
    <row r="12" spans="1:7" x14ac:dyDescent="0.25">
      <c r="A12" s="138" t="s">
        <v>508</v>
      </c>
      <c r="B12" s="60"/>
      <c r="C12" s="60"/>
      <c r="D12" s="60"/>
      <c r="E12" s="60"/>
      <c r="F12" s="60"/>
    </row>
    <row r="13" spans="1:7" ht="14.25" x14ac:dyDescent="0.45">
      <c r="A13" s="138" t="s">
        <v>509</v>
      </c>
      <c r="B13" s="60"/>
      <c r="C13" s="60"/>
      <c r="D13" s="60"/>
      <c r="E13" s="60"/>
      <c r="F13" s="60"/>
    </row>
    <row r="14" spans="1:7" ht="14.25" x14ac:dyDescent="0.45">
      <c r="A14" s="136" t="s">
        <v>510</v>
      </c>
      <c r="B14" s="60"/>
      <c r="C14" s="60"/>
      <c r="D14" s="60"/>
      <c r="E14" s="60"/>
      <c r="F14" s="60"/>
    </row>
    <row r="15" spans="1:7" x14ac:dyDescent="0.25">
      <c r="A15" s="138" t="s">
        <v>507</v>
      </c>
      <c r="B15" s="60"/>
      <c r="C15" s="60"/>
      <c r="D15" s="60"/>
      <c r="E15" s="60"/>
      <c r="F15" s="60"/>
    </row>
    <row r="16" spans="1:7" x14ac:dyDescent="0.25">
      <c r="A16" s="138" t="s">
        <v>508</v>
      </c>
      <c r="B16" s="60"/>
      <c r="C16" s="60"/>
      <c r="D16" s="60"/>
      <c r="E16" s="60"/>
      <c r="F16" s="60"/>
    </row>
    <row r="17" spans="1:6" ht="14.25" x14ac:dyDescent="0.45">
      <c r="A17" s="138" t="s">
        <v>509</v>
      </c>
      <c r="B17" s="60"/>
      <c r="C17" s="60"/>
      <c r="D17" s="60"/>
      <c r="E17" s="60"/>
      <c r="F17" s="60"/>
    </row>
    <row r="18" spans="1:6" ht="14.25" x14ac:dyDescent="0.45">
      <c r="A18" s="136" t="s">
        <v>511</v>
      </c>
      <c r="B18" s="144"/>
      <c r="C18" s="60"/>
      <c r="D18" s="60"/>
      <c r="E18" s="60"/>
      <c r="F18" s="60"/>
    </row>
    <row r="19" spans="1:6" x14ac:dyDescent="0.25">
      <c r="A19" s="136" t="s">
        <v>512</v>
      </c>
      <c r="B19" s="60"/>
      <c r="C19" s="60"/>
      <c r="D19" s="60"/>
      <c r="E19" s="60"/>
      <c r="F19" s="60"/>
    </row>
    <row r="20" spans="1:6" x14ac:dyDescent="0.25">
      <c r="A20" s="136" t="s">
        <v>513</v>
      </c>
      <c r="B20" s="145"/>
      <c r="C20" s="145"/>
      <c r="D20" s="145"/>
      <c r="E20" s="145"/>
      <c r="F20" s="145"/>
    </row>
    <row r="21" spans="1:6" x14ac:dyDescent="0.25">
      <c r="A21" s="136" t="s">
        <v>514</v>
      </c>
      <c r="B21" s="145"/>
      <c r="C21" s="145"/>
      <c r="D21" s="145"/>
      <c r="E21" s="145"/>
      <c r="F21" s="145"/>
    </row>
    <row r="22" spans="1:6" ht="14.25" x14ac:dyDescent="0.45">
      <c r="A22" s="64" t="s">
        <v>515</v>
      </c>
      <c r="B22" s="145"/>
      <c r="C22" s="145"/>
      <c r="D22" s="145"/>
      <c r="E22" s="145"/>
      <c r="F22" s="145"/>
    </row>
    <row r="23" spans="1:6" ht="14.25" x14ac:dyDescent="0.45">
      <c r="A23" s="64" t="s">
        <v>516</v>
      </c>
      <c r="B23" s="145"/>
      <c r="C23" s="145"/>
      <c r="D23" s="145"/>
      <c r="E23" s="145"/>
      <c r="F23" s="145"/>
    </row>
    <row r="24" spans="1:6" x14ac:dyDescent="0.25">
      <c r="A24" s="64" t="s">
        <v>517</v>
      </c>
      <c r="B24" s="146"/>
      <c r="C24" s="60"/>
      <c r="D24" s="60"/>
      <c r="E24" s="60"/>
      <c r="F24" s="60"/>
    </row>
    <row r="25" spans="1:6" ht="14.25" x14ac:dyDescent="0.45">
      <c r="A25" s="136" t="s">
        <v>518</v>
      </c>
      <c r="B25" s="146"/>
      <c r="C25" s="60"/>
      <c r="D25" s="60"/>
      <c r="E25" s="60"/>
      <c r="F25" s="60"/>
    </row>
    <row r="26" spans="1:6" ht="14.25" x14ac:dyDescent="0.45">
      <c r="A26" s="137"/>
      <c r="B26" s="54"/>
      <c r="C26" s="54"/>
      <c r="D26" s="54"/>
      <c r="E26" s="54"/>
      <c r="F26" s="54"/>
    </row>
    <row r="27" spans="1:6" ht="14.25" x14ac:dyDescent="0.45">
      <c r="A27" s="135" t="s">
        <v>519</v>
      </c>
      <c r="B27" s="54"/>
      <c r="C27" s="54"/>
      <c r="D27" s="54"/>
      <c r="E27" s="54"/>
      <c r="F27" s="54"/>
    </row>
    <row r="28" spans="1:6" ht="14.25" x14ac:dyDescent="0.45">
      <c r="A28" s="136" t="s">
        <v>520</v>
      </c>
      <c r="B28" s="60"/>
      <c r="C28" s="60"/>
      <c r="D28" s="60"/>
      <c r="E28" s="60"/>
      <c r="F28" s="60"/>
    </row>
    <row r="29" spans="1:6" ht="14.25" x14ac:dyDescent="0.45">
      <c r="A29" s="137"/>
      <c r="B29" s="54"/>
      <c r="C29" s="54"/>
      <c r="D29" s="54"/>
      <c r="E29" s="54"/>
      <c r="F29" s="54"/>
    </row>
    <row r="30" spans="1:6" x14ac:dyDescent="0.25">
      <c r="A30" s="135" t="s">
        <v>521</v>
      </c>
      <c r="B30" s="54"/>
      <c r="C30" s="54"/>
      <c r="D30" s="54"/>
      <c r="E30" s="54"/>
      <c r="F30" s="54"/>
    </row>
    <row r="31" spans="1:6" ht="14.25" x14ac:dyDescent="0.45">
      <c r="A31" s="136" t="s">
        <v>506</v>
      </c>
      <c r="B31" s="60"/>
      <c r="C31" s="60"/>
      <c r="D31" s="60"/>
      <c r="E31" s="60"/>
      <c r="F31" s="60"/>
    </row>
    <row r="32" spans="1:6" ht="14.25" x14ac:dyDescent="0.45">
      <c r="A32" s="136" t="s">
        <v>510</v>
      </c>
      <c r="B32" s="60"/>
      <c r="C32" s="60"/>
      <c r="D32" s="60"/>
      <c r="E32" s="60"/>
      <c r="F32" s="60"/>
    </row>
    <row r="33" spans="1:6" ht="14.25" x14ac:dyDescent="0.45">
      <c r="A33" s="136" t="s">
        <v>522</v>
      </c>
      <c r="B33" s="60"/>
      <c r="C33" s="60"/>
      <c r="D33" s="60"/>
      <c r="E33" s="60"/>
      <c r="F33" s="60"/>
    </row>
    <row r="34" spans="1:6" ht="14.25" x14ac:dyDescent="0.45">
      <c r="A34" s="137"/>
      <c r="B34" s="54"/>
      <c r="C34" s="54"/>
      <c r="D34" s="54"/>
      <c r="E34" s="54"/>
      <c r="F34" s="54"/>
    </row>
    <row r="35" spans="1:6" x14ac:dyDescent="0.25">
      <c r="A35" s="135" t="s">
        <v>523</v>
      </c>
      <c r="B35" s="54"/>
      <c r="C35" s="54"/>
      <c r="D35" s="54"/>
      <c r="E35" s="54"/>
      <c r="F35" s="54"/>
    </row>
    <row r="36" spans="1:6" x14ac:dyDescent="0.25">
      <c r="A36" s="136" t="s">
        <v>524</v>
      </c>
      <c r="B36" s="60"/>
      <c r="C36" s="60"/>
      <c r="D36" s="60"/>
      <c r="E36" s="60"/>
      <c r="F36" s="60"/>
    </row>
    <row r="37" spans="1:6" x14ac:dyDescent="0.25">
      <c r="A37" s="136" t="s">
        <v>525</v>
      </c>
      <c r="B37" s="60"/>
      <c r="C37" s="60"/>
      <c r="D37" s="60"/>
      <c r="E37" s="60"/>
      <c r="F37" s="60"/>
    </row>
    <row r="38" spans="1:6" x14ac:dyDescent="0.25">
      <c r="A38" s="136" t="s">
        <v>526</v>
      </c>
      <c r="B38" s="146"/>
      <c r="C38" s="60"/>
      <c r="D38" s="60"/>
      <c r="E38" s="60"/>
      <c r="F38" s="60"/>
    </row>
    <row r="39" spans="1:6" x14ac:dyDescent="0.25">
      <c r="A39" s="137"/>
      <c r="B39" s="54"/>
      <c r="C39" s="54"/>
      <c r="D39" s="54"/>
      <c r="E39" s="54"/>
      <c r="F39" s="54"/>
    </row>
    <row r="40" spans="1:6" x14ac:dyDescent="0.25">
      <c r="A40" s="135" t="s">
        <v>527</v>
      </c>
      <c r="B40" s="60"/>
      <c r="C40" s="60"/>
      <c r="D40" s="60"/>
      <c r="E40" s="60"/>
      <c r="F40" s="60"/>
    </row>
    <row r="41" spans="1:6" x14ac:dyDescent="0.25">
      <c r="A41" s="137"/>
      <c r="B41" s="54"/>
      <c r="C41" s="54"/>
      <c r="D41" s="54"/>
      <c r="E41" s="54"/>
      <c r="F41" s="54"/>
    </row>
    <row r="42" spans="1:6" x14ac:dyDescent="0.25">
      <c r="A42" s="135" t="s">
        <v>528</v>
      </c>
      <c r="B42" s="54"/>
      <c r="C42" s="54"/>
      <c r="D42" s="54"/>
      <c r="E42" s="54"/>
      <c r="F42" s="54"/>
    </row>
    <row r="43" spans="1:6" x14ac:dyDescent="0.25">
      <c r="A43" s="136" t="s">
        <v>529</v>
      </c>
      <c r="B43" s="60"/>
      <c r="C43" s="60"/>
      <c r="D43" s="60"/>
      <c r="E43" s="60"/>
      <c r="F43" s="60"/>
    </row>
    <row r="44" spans="1:6" x14ac:dyDescent="0.25">
      <c r="A44" s="136" t="s">
        <v>530</v>
      </c>
      <c r="B44" s="60"/>
      <c r="C44" s="60"/>
      <c r="D44" s="60"/>
      <c r="E44" s="60"/>
      <c r="F44" s="60"/>
    </row>
    <row r="45" spans="1:6" x14ac:dyDescent="0.25">
      <c r="A45" s="136" t="s">
        <v>531</v>
      </c>
      <c r="B45" s="60"/>
      <c r="C45" s="60"/>
      <c r="D45" s="60"/>
      <c r="E45" s="60"/>
      <c r="F45" s="60"/>
    </row>
    <row r="46" spans="1:6" x14ac:dyDescent="0.25">
      <c r="A46" s="137"/>
      <c r="B46" s="54"/>
      <c r="C46" s="54"/>
      <c r="D46" s="54"/>
      <c r="E46" s="54"/>
      <c r="F46" s="54"/>
    </row>
    <row r="47" spans="1:6" ht="30" x14ac:dyDescent="0.25">
      <c r="A47" s="135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5"/>
      <c r="C48" s="145"/>
      <c r="D48" s="145"/>
      <c r="E48" s="145"/>
      <c r="F48" s="145"/>
    </row>
    <row r="49" spans="1:6" x14ac:dyDescent="0.25">
      <c r="A49" s="64" t="s">
        <v>531</v>
      </c>
      <c r="B49" s="145"/>
      <c r="C49" s="145"/>
      <c r="D49" s="145"/>
      <c r="E49" s="145"/>
      <c r="F49" s="145"/>
    </row>
    <row r="50" spans="1:6" x14ac:dyDescent="0.25">
      <c r="A50" s="137"/>
      <c r="B50" s="54"/>
      <c r="C50" s="54"/>
      <c r="D50" s="54"/>
      <c r="E50" s="54"/>
      <c r="F50" s="54"/>
    </row>
    <row r="51" spans="1:6" x14ac:dyDescent="0.25">
      <c r="A51" s="135" t="s">
        <v>533</v>
      </c>
      <c r="B51" s="54"/>
      <c r="C51" s="54"/>
      <c r="D51" s="54"/>
      <c r="E51" s="54"/>
      <c r="F51" s="54"/>
    </row>
    <row r="52" spans="1:6" x14ac:dyDescent="0.25">
      <c r="A52" s="136" t="s">
        <v>530</v>
      </c>
      <c r="B52" s="60"/>
      <c r="C52" s="60"/>
      <c r="D52" s="60"/>
      <c r="E52" s="60"/>
      <c r="F52" s="60"/>
    </row>
    <row r="53" spans="1:6" x14ac:dyDescent="0.25">
      <c r="A53" s="136" t="s">
        <v>531</v>
      </c>
      <c r="B53" s="60"/>
      <c r="C53" s="60"/>
      <c r="D53" s="60"/>
      <c r="E53" s="60"/>
      <c r="F53" s="60"/>
    </row>
    <row r="54" spans="1:6" x14ac:dyDescent="0.25">
      <c r="A54" s="136" t="s">
        <v>534</v>
      </c>
      <c r="B54" s="60"/>
      <c r="C54" s="60"/>
      <c r="D54" s="60"/>
      <c r="E54" s="60"/>
      <c r="F54" s="60"/>
    </row>
    <row r="55" spans="1:6" x14ac:dyDescent="0.25">
      <c r="A55" s="137"/>
      <c r="B55" s="54"/>
      <c r="C55" s="54"/>
      <c r="D55" s="54"/>
      <c r="E55" s="54"/>
      <c r="F55" s="54"/>
    </row>
    <row r="56" spans="1:6" x14ac:dyDescent="0.25">
      <c r="A56" s="135" t="s">
        <v>535</v>
      </c>
      <c r="B56" s="54"/>
      <c r="C56" s="54"/>
      <c r="D56" s="54"/>
      <c r="E56" s="54"/>
      <c r="F56" s="54"/>
    </row>
    <row r="57" spans="1:6" x14ac:dyDescent="0.25">
      <c r="A57" s="136" t="s">
        <v>530</v>
      </c>
      <c r="B57" s="60"/>
      <c r="C57" s="60"/>
      <c r="D57" s="60"/>
      <c r="E57" s="60"/>
      <c r="F57" s="60"/>
    </row>
    <row r="58" spans="1:6" x14ac:dyDescent="0.25">
      <c r="A58" s="136" t="s">
        <v>531</v>
      </c>
      <c r="B58" s="60"/>
      <c r="C58" s="60"/>
      <c r="D58" s="60"/>
      <c r="E58" s="60"/>
      <c r="F58" s="60"/>
    </row>
    <row r="59" spans="1:6" x14ac:dyDescent="0.25">
      <c r="A59" s="137"/>
      <c r="B59" s="54"/>
      <c r="C59" s="54"/>
      <c r="D59" s="54"/>
      <c r="E59" s="54"/>
      <c r="F59" s="54"/>
    </row>
    <row r="60" spans="1:6" x14ac:dyDescent="0.25">
      <c r="A60" s="135" t="s">
        <v>536</v>
      </c>
      <c r="B60" s="54"/>
      <c r="C60" s="54"/>
      <c r="D60" s="54"/>
      <c r="E60" s="54"/>
      <c r="F60" s="54"/>
    </row>
    <row r="61" spans="1:6" x14ac:dyDescent="0.25">
      <c r="A61" s="136" t="s">
        <v>537</v>
      </c>
      <c r="B61" s="60"/>
      <c r="C61" s="60"/>
      <c r="D61" s="60"/>
      <c r="E61" s="60"/>
      <c r="F61" s="60"/>
    </row>
    <row r="62" spans="1:6" x14ac:dyDescent="0.25">
      <c r="A62" s="136" t="s">
        <v>538</v>
      </c>
      <c r="B62" s="146"/>
      <c r="C62" s="60"/>
      <c r="D62" s="60"/>
      <c r="E62" s="60"/>
      <c r="F62" s="60"/>
    </row>
    <row r="63" spans="1:6" x14ac:dyDescent="0.25">
      <c r="A63" s="137"/>
      <c r="B63" s="54"/>
      <c r="C63" s="54"/>
      <c r="D63" s="54"/>
      <c r="E63" s="54"/>
      <c r="F63" s="54"/>
    </row>
    <row r="64" spans="1:6" x14ac:dyDescent="0.25">
      <c r="A64" s="135" t="s">
        <v>539</v>
      </c>
      <c r="B64" s="54"/>
      <c r="C64" s="54"/>
      <c r="D64" s="54"/>
      <c r="E64" s="54"/>
      <c r="F64" s="54"/>
    </row>
    <row r="65" spans="1:6" x14ac:dyDescent="0.25">
      <c r="A65" s="136" t="s">
        <v>540</v>
      </c>
      <c r="B65" s="60"/>
      <c r="C65" s="60"/>
      <c r="D65" s="60"/>
      <c r="E65" s="60"/>
      <c r="F65" s="60"/>
    </row>
    <row r="66" spans="1:6" x14ac:dyDescent="0.25">
      <c r="A66" s="136" t="s">
        <v>541</v>
      </c>
      <c r="B66" s="60"/>
      <c r="C66" s="60"/>
      <c r="D66" s="60"/>
      <c r="E66" s="60"/>
      <c r="F66" s="60"/>
    </row>
    <row r="67" spans="1:6" x14ac:dyDescent="0.25">
      <c r="A67" s="141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disablePrompts="1"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9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58" zoomScale="90" zoomScaleNormal="90" workbookViewId="0">
      <selection activeCell="F73" sqref="F7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6" t="s">
        <v>545</v>
      </c>
      <c r="B1" s="176"/>
      <c r="C1" s="176"/>
      <c r="D1" s="176"/>
      <c r="E1" s="176"/>
      <c r="F1" s="176"/>
    </row>
    <row r="2" spans="1:6" ht="14.25" x14ac:dyDescent="0.45">
      <c r="A2" s="164" t="str">
        <f>ENTE_PUBLICO_A</f>
        <v>ORGANISMO: JUNTA MUNICIPAL DE AGUA POTABLE Y ALCANTARILLADO DE CORTAZAR, GTO., Gobierno del Estado de Guanajuato (a)</v>
      </c>
      <c r="B2" s="165"/>
      <c r="C2" s="165"/>
      <c r="D2" s="165"/>
      <c r="E2" s="165"/>
      <c r="F2" s="166"/>
    </row>
    <row r="3" spans="1:6" x14ac:dyDescent="0.25">
      <c r="A3" s="167" t="s">
        <v>117</v>
      </c>
      <c r="B3" s="168"/>
      <c r="C3" s="168"/>
      <c r="D3" s="168"/>
      <c r="E3" s="168"/>
      <c r="F3" s="169"/>
    </row>
    <row r="4" spans="1:6" ht="14.25" x14ac:dyDescent="0.45">
      <c r="A4" s="170" t="str">
        <f>PERIODO_INFORME</f>
        <v>Al 31 de diciembre de 2021 y al 31 de diciembre de 2022 (b)</v>
      </c>
      <c r="B4" s="171"/>
      <c r="C4" s="171"/>
      <c r="D4" s="171"/>
      <c r="E4" s="171"/>
      <c r="F4" s="172"/>
    </row>
    <row r="5" spans="1:6" ht="14.25" x14ac:dyDescent="0.45">
      <c r="A5" s="173" t="s">
        <v>118</v>
      </c>
      <c r="B5" s="174"/>
      <c r="C5" s="174"/>
      <c r="D5" s="174"/>
      <c r="E5" s="174"/>
      <c r="F5" s="175"/>
    </row>
    <row r="6" spans="1:6" s="3" customFormat="1" ht="28.5" x14ac:dyDescent="0.45">
      <c r="A6" s="132" t="s">
        <v>3284</v>
      </c>
      <c r="B6" s="133" t="str">
        <f>ANIO</f>
        <v>2022 (d)</v>
      </c>
      <c r="C6" s="130" t="str">
        <f>ULTIMO</f>
        <v>31 de diciembre de 2021 (e)</v>
      </c>
      <c r="D6" s="134" t="s">
        <v>0</v>
      </c>
      <c r="E6" s="133" t="str">
        <f>ANIO</f>
        <v>2022 (d)</v>
      </c>
      <c r="F6" s="130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66789402.700000003</v>
      </c>
      <c r="C9" s="60">
        <f>SUM(C10:C16)</f>
        <v>47582611.920000002</v>
      </c>
      <c r="D9" s="100" t="s">
        <v>54</v>
      </c>
      <c r="E9" s="60">
        <f>SUM(E10:E18)</f>
        <v>1583532.25</v>
      </c>
      <c r="F9" s="60">
        <f>SUM(F10:F18)</f>
        <v>1676037.4100000001</v>
      </c>
    </row>
    <row r="10" spans="1:6" x14ac:dyDescent="0.25">
      <c r="A10" s="96" t="s">
        <v>4</v>
      </c>
      <c r="B10" s="203">
        <v>23000</v>
      </c>
      <c r="C10" s="203">
        <v>23000</v>
      </c>
      <c r="D10" s="101" t="s">
        <v>55</v>
      </c>
      <c r="E10" s="203">
        <v>482104.29</v>
      </c>
      <c r="F10" s="203">
        <v>438327.77</v>
      </c>
    </row>
    <row r="11" spans="1:6" x14ac:dyDescent="0.25">
      <c r="A11" s="96" t="s">
        <v>5</v>
      </c>
      <c r="B11" s="203"/>
      <c r="C11" s="203"/>
      <c r="D11" s="101" t="s">
        <v>56</v>
      </c>
      <c r="E11" s="203">
        <v>105924.88</v>
      </c>
      <c r="F11" s="203">
        <v>74560.58</v>
      </c>
    </row>
    <row r="12" spans="1:6" x14ac:dyDescent="0.25">
      <c r="A12" s="96" t="s">
        <v>6</v>
      </c>
      <c r="B12" s="203">
        <v>65195971.109999999</v>
      </c>
      <c r="C12" s="203">
        <v>40077637.5</v>
      </c>
      <c r="D12" s="101" t="s">
        <v>57</v>
      </c>
      <c r="E12" s="203">
        <v>344640.28</v>
      </c>
      <c r="F12" s="203">
        <v>344640.28</v>
      </c>
    </row>
    <row r="13" spans="1:6" x14ac:dyDescent="0.25">
      <c r="A13" s="96" t="s">
        <v>7</v>
      </c>
      <c r="B13" s="203">
        <v>0</v>
      </c>
      <c r="C13" s="203">
        <v>5897152.2199999997</v>
      </c>
      <c r="D13" s="101" t="s">
        <v>58</v>
      </c>
      <c r="E13" s="203"/>
      <c r="F13" s="203"/>
    </row>
    <row r="14" spans="1:6" x14ac:dyDescent="0.25">
      <c r="A14" s="96" t="s">
        <v>8</v>
      </c>
      <c r="B14" s="203">
        <v>1570431.59</v>
      </c>
      <c r="C14" s="203">
        <v>1478434.42</v>
      </c>
      <c r="D14" s="101" t="s">
        <v>59</v>
      </c>
      <c r="E14" s="203"/>
      <c r="F14" s="203"/>
    </row>
    <row r="15" spans="1:6" x14ac:dyDescent="0.25">
      <c r="A15" s="96" t="s">
        <v>9</v>
      </c>
      <c r="B15" s="203">
        <v>0</v>
      </c>
      <c r="C15" s="203">
        <v>106387.78</v>
      </c>
      <c r="D15" s="101" t="s">
        <v>60</v>
      </c>
      <c r="E15" s="203"/>
      <c r="F15" s="203"/>
    </row>
    <row r="16" spans="1:6" x14ac:dyDescent="0.25">
      <c r="A16" s="96" t="s">
        <v>10</v>
      </c>
      <c r="B16" s="203"/>
      <c r="C16" s="203"/>
      <c r="D16" s="101" t="s">
        <v>61</v>
      </c>
      <c r="E16" s="203">
        <v>102233.19</v>
      </c>
      <c r="F16" s="203">
        <v>292054.58</v>
      </c>
    </row>
    <row r="17" spans="1:6" x14ac:dyDescent="0.25">
      <c r="A17" s="95" t="s">
        <v>11</v>
      </c>
      <c r="B17" s="60">
        <f>SUM(B18:B24)</f>
        <v>2483411.06</v>
      </c>
      <c r="C17" s="60">
        <f>SUM(C18:C24)</f>
        <v>3027000.0100000002</v>
      </c>
      <c r="D17" s="101" t="s">
        <v>62</v>
      </c>
      <c r="E17" s="203"/>
      <c r="F17" s="203"/>
    </row>
    <row r="18" spans="1:6" x14ac:dyDescent="0.25">
      <c r="A18" s="97" t="s">
        <v>12</v>
      </c>
      <c r="B18" s="203"/>
      <c r="C18" s="203"/>
      <c r="D18" s="101" t="s">
        <v>63</v>
      </c>
      <c r="E18" s="203">
        <v>548629.61</v>
      </c>
      <c r="F18" s="203">
        <v>526454.19999999995</v>
      </c>
    </row>
    <row r="19" spans="1:6" x14ac:dyDescent="0.25">
      <c r="A19" s="97" t="s">
        <v>13</v>
      </c>
      <c r="B19" s="203">
        <v>1923249.03</v>
      </c>
      <c r="C19" s="203">
        <v>2545324.33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203">
        <v>7.0000000000000007E-2</v>
      </c>
      <c r="C20" s="203">
        <v>4134.43</v>
      </c>
      <c r="D20" s="101" t="s">
        <v>65</v>
      </c>
      <c r="E20" s="148">
        <v>0</v>
      </c>
      <c r="F20" s="148">
        <v>0</v>
      </c>
    </row>
    <row r="21" spans="1:6" x14ac:dyDescent="0.25">
      <c r="A21" s="97" t="s">
        <v>15</v>
      </c>
      <c r="B21" s="203">
        <v>860.32</v>
      </c>
      <c r="C21" s="203">
        <v>-0.68</v>
      </c>
      <c r="D21" s="101" t="s">
        <v>66</v>
      </c>
      <c r="E21" s="148">
        <v>0</v>
      </c>
      <c r="F21" s="148">
        <v>0</v>
      </c>
    </row>
    <row r="22" spans="1:6" x14ac:dyDescent="0.25">
      <c r="A22" s="97" t="s">
        <v>16</v>
      </c>
      <c r="B22" s="203">
        <v>17000</v>
      </c>
      <c r="C22" s="203">
        <v>17000</v>
      </c>
      <c r="D22" s="101" t="s">
        <v>67</v>
      </c>
      <c r="E22" s="148">
        <v>0</v>
      </c>
      <c r="F22" s="148">
        <v>0</v>
      </c>
    </row>
    <row r="23" spans="1:6" x14ac:dyDescent="0.25">
      <c r="A23" s="97" t="s">
        <v>17</v>
      </c>
      <c r="B23" s="203"/>
      <c r="C23" s="203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203">
        <v>542301.64</v>
      </c>
      <c r="C24" s="203">
        <v>460541.93</v>
      </c>
      <c r="D24" s="101" t="s">
        <v>69</v>
      </c>
      <c r="E24" s="148">
        <v>0</v>
      </c>
      <c r="F24" s="148">
        <v>0</v>
      </c>
    </row>
    <row r="25" spans="1:6" x14ac:dyDescent="0.25">
      <c r="A25" s="95" t="s">
        <v>19</v>
      </c>
      <c r="B25" s="60">
        <f>SUM(B26:B30)</f>
        <v>1045191.04</v>
      </c>
      <c r="C25" s="60">
        <f>SUM(C26:C30)</f>
        <v>0.18</v>
      </c>
      <c r="D25" s="101" t="s">
        <v>70</v>
      </c>
      <c r="E25" s="148">
        <v>0</v>
      </c>
      <c r="F25" s="148">
        <v>0</v>
      </c>
    </row>
    <row r="26" spans="1:6" x14ac:dyDescent="0.25">
      <c r="A26" s="97" t="s">
        <v>20</v>
      </c>
      <c r="B26" s="203">
        <v>95404.5</v>
      </c>
      <c r="C26" s="203">
        <v>0.18</v>
      </c>
      <c r="D26" s="100" t="s">
        <v>71</v>
      </c>
      <c r="E26" s="148">
        <v>0</v>
      </c>
      <c r="F26" s="148">
        <v>0</v>
      </c>
    </row>
    <row r="27" spans="1:6" x14ac:dyDescent="0.25">
      <c r="A27" s="97" t="s">
        <v>21</v>
      </c>
      <c r="B27" s="203">
        <v>0</v>
      </c>
      <c r="C27" s="203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203">
        <v>565</v>
      </c>
      <c r="C28" s="203">
        <v>0</v>
      </c>
      <c r="D28" s="101" t="s">
        <v>73</v>
      </c>
      <c r="E28" s="148">
        <v>0</v>
      </c>
      <c r="F28" s="148">
        <v>0</v>
      </c>
    </row>
    <row r="29" spans="1:6" x14ac:dyDescent="0.25">
      <c r="A29" s="97" t="s">
        <v>23</v>
      </c>
      <c r="B29" s="203">
        <v>949221.54</v>
      </c>
      <c r="C29" s="203">
        <v>0</v>
      </c>
      <c r="D29" s="101" t="s">
        <v>74</v>
      </c>
      <c r="E29" s="148">
        <v>0</v>
      </c>
      <c r="F29" s="148">
        <v>0</v>
      </c>
    </row>
    <row r="30" spans="1:6" x14ac:dyDescent="0.25">
      <c r="A30" s="97" t="s">
        <v>24</v>
      </c>
      <c r="B30" s="203"/>
      <c r="C30" s="203"/>
      <c r="D30" s="101" t="s">
        <v>75</v>
      </c>
      <c r="E30" s="148">
        <v>0</v>
      </c>
      <c r="F30" s="148">
        <v>0</v>
      </c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106387.78</v>
      </c>
    </row>
    <row r="32" spans="1:6" x14ac:dyDescent="0.25">
      <c r="A32" s="97" t="s">
        <v>26</v>
      </c>
      <c r="B32" s="148">
        <v>0</v>
      </c>
      <c r="C32" s="148">
        <v>0</v>
      </c>
      <c r="D32" s="101" t="s">
        <v>77</v>
      </c>
      <c r="E32" s="148">
        <v>0</v>
      </c>
      <c r="F32" s="148">
        <v>106387.78</v>
      </c>
    </row>
    <row r="33" spans="1:6" x14ac:dyDescent="0.25">
      <c r="A33" s="97" t="s">
        <v>27</v>
      </c>
      <c r="B33" s="149"/>
      <c r="C33" s="149"/>
      <c r="D33" s="101" t="s">
        <v>78</v>
      </c>
      <c r="E33" s="149"/>
      <c r="F33" s="149"/>
    </row>
    <row r="34" spans="1:6" x14ac:dyDescent="0.25">
      <c r="A34" s="97" t="s">
        <v>28</v>
      </c>
      <c r="B34" s="149"/>
      <c r="C34" s="149"/>
      <c r="D34" s="101" t="s">
        <v>79</v>
      </c>
      <c r="E34" s="149"/>
      <c r="F34" s="149"/>
    </row>
    <row r="35" spans="1:6" x14ac:dyDescent="0.25">
      <c r="A35" s="97" t="s">
        <v>29</v>
      </c>
      <c r="B35" s="149"/>
      <c r="C35" s="149"/>
      <c r="D35" s="101" t="s">
        <v>80</v>
      </c>
      <c r="E35" s="149"/>
      <c r="F35" s="149"/>
    </row>
    <row r="36" spans="1:6" x14ac:dyDescent="0.25">
      <c r="A36" s="97" t="s">
        <v>30</v>
      </c>
      <c r="B36" s="149"/>
      <c r="C36" s="149"/>
      <c r="D36" s="101" t="s">
        <v>81</v>
      </c>
      <c r="E36" s="149"/>
      <c r="F36" s="149"/>
    </row>
    <row r="37" spans="1:6" x14ac:dyDescent="0.25">
      <c r="A37" s="95" t="s">
        <v>31</v>
      </c>
      <c r="B37" s="203">
        <v>1104538.71</v>
      </c>
      <c r="C37" s="203">
        <v>1142067.96</v>
      </c>
      <c r="D37" s="101" t="s">
        <v>82</v>
      </c>
      <c r="E37" s="149"/>
      <c r="F37" s="149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48">
        <v>0</v>
      </c>
      <c r="C39" s="148">
        <v>0</v>
      </c>
      <c r="D39" s="101" t="s">
        <v>84</v>
      </c>
      <c r="E39" s="148">
        <v>0</v>
      </c>
      <c r="F39" s="148">
        <v>0</v>
      </c>
    </row>
    <row r="40" spans="1:6" x14ac:dyDescent="0.25">
      <c r="A40" s="97" t="s">
        <v>33</v>
      </c>
      <c r="B40" s="148">
        <v>0</v>
      </c>
      <c r="C40" s="148">
        <v>0</v>
      </c>
      <c r="D40" s="101" t="s">
        <v>85</v>
      </c>
      <c r="E40" s="148">
        <v>0</v>
      </c>
      <c r="F40" s="148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8">
        <v>0</v>
      </c>
      <c r="F41" s="148">
        <v>0</v>
      </c>
    </row>
    <row r="42" spans="1:6" x14ac:dyDescent="0.25">
      <c r="A42" s="97" t="s">
        <v>35</v>
      </c>
      <c r="B42" s="149"/>
      <c r="C42" s="149"/>
      <c r="D42" s="100" t="s">
        <v>87</v>
      </c>
      <c r="E42" s="60">
        <f>SUM(E43:E45)</f>
        <v>-0.68</v>
      </c>
      <c r="F42" s="60">
        <f>SUM(F43:F45)</f>
        <v>-0.68</v>
      </c>
    </row>
    <row r="43" spans="1:6" x14ac:dyDescent="0.25">
      <c r="A43" s="97" t="s">
        <v>36</v>
      </c>
      <c r="B43" s="149"/>
      <c r="C43" s="149"/>
      <c r="D43" s="101" t="s">
        <v>88</v>
      </c>
      <c r="E43" s="148">
        <v>-0.68</v>
      </c>
      <c r="F43" s="148">
        <v>-0.68</v>
      </c>
    </row>
    <row r="44" spans="1:6" x14ac:dyDescent="0.25">
      <c r="A44" s="97" t="s">
        <v>37</v>
      </c>
      <c r="B44" s="149"/>
      <c r="C44" s="149"/>
      <c r="D44" s="101" t="s">
        <v>89</v>
      </c>
      <c r="E44" s="148">
        <v>0</v>
      </c>
      <c r="F44" s="148">
        <v>0</v>
      </c>
    </row>
    <row r="45" spans="1:6" x14ac:dyDescent="0.25">
      <c r="A45" s="97" t="s">
        <v>38</v>
      </c>
      <c r="B45" s="149"/>
      <c r="C45" s="149"/>
      <c r="D45" s="101" t="s">
        <v>90</v>
      </c>
      <c r="E45" s="148">
        <v>0</v>
      </c>
      <c r="F45" s="148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150">
        <f>B9+B17+B25+B31+B38+B41+B37</f>
        <v>71422543.510000005</v>
      </c>
      <c r="C47" s="150">
        <f>C9+C17+C25+C31+C38+C41+C37</f>
        <v>51751680.07</v>
      </c>
      <c r="D47" s="99" t="s">
        <v>91</v>
      </c>
      <c r="E47" s="61">
        <f>E9+E19+E23+E26+E27+E31+E38+E42</f>
        <v>1583531.57</v>
      </c>
      <c r="F47" s="61">
        <f>F9+F19+F23+F26+F27+F31+F38+F42</f>
        <v>1782424.5100000002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203">
        <v>0</v>
      </c>
      <c r="C50" s="203">
        <v>0</v>
      </c>
      <c r="D50" s="100" t="s">
        <v>93</v>
      </c>
      <c r="E50" s="148">
        <v>0</v>
      </c>
      <c r="F50" s="148">
        <v>0</v>
      </c>
    </row>
    <row r="51" spans="1:6" x14ac:dyDescent="0.25">
      <c r="A51" s="95" t="s">
        <v>42</v>
      </c>
      <c r="B51" s="203">
        <v>0</v>
      </c>
      <c r="C51" s="203">
        <v>0</v>
      </c>
      <c r="D51" s="100" t="s">
        <v>94</v>
      </c>
      <c r="E51" s="148">
        <v>0</v>
      </c>
      <c r="F51" s="148">
        <v>0</v>
      </c>
    </row>
    <row r="52" spans="1:6" x14ac:dyDescent="0.25">
      <c r="A52" s="95" t="s">
        <v>43</v>
      </c>
      <c r="B52" s="203">
        <v>156429699.50999999</v>
      </c>
      <c r="C52" s="203">
        <v>143606163.61000001</v>
      </c>
      <c r="D52" s="100" t="s">
        <v>95</v>
      </c>
      <c r="E52" s="148">
        <v>0</v>
      </c>
      <c r="F52" s="148">
        <v>0</v>
      </c>
    </row>
    <row r="53" spans="1:6" x14ac:dyDescent="0.25">
      <c r="A53" s="95" t="s">
        <v>44</v>
      </c>
      <c r="B53" s="203">
        <v>18075659.050000001</v>
      </c>
      <c r="C53" s="203">
        <v>17562813.300000001</v>
      </c>
      <c r="D53" s="100" t="s">
        <v>96</v>
      </c>
      <c r="E53" s="148">
        <v>0</v>
      </c>
      <c r="F53" s="148">
        <v>0</v>
      </c>
    </row>
    <row r="54" spans="1:6" x14ac:dyDescent="0.25">
      <c r="A54" s="95" t="s">
        <v>45</v>
      </c>
      <c r="B54" s="203">
        <v>8202907.3399999999</v>
      </c>
      <c r="C54" s="203">
        <v>8294423.8099999996</v>
      </c>
      <c r="D54" s="100" t="s">
        <v>97</v>
      </c>
      <c r="E54" s="148">
        <v>0</v>
      </c>
      <c r="F54" s="148">
        <v>0</v>
      </c>
    </row>
    <row r="55" spans="1:6" x14ac:dyDescent="0.25">
      <c r="A55" s="95" t="s">
        <v>46</v>
      </c>
      <c r="B55" s="203">
        <v>-43207789.219999999</v>
      </c>
      <c r="C55" s="203">
        <v>-48088561.490000002</v>
      </c>
      <c r="D55" s="37" t="s">
        <v>98</v>
      </c>
      <c r="E55" s="148">
        <v>0</v>
      </c>
      <c r="F55" s="148">
        <v>0</v>
      </c>
    </row>
    <row r="56" spans="1:6" x14ac:dyDescent="0.25">
      <c r="A56" s="95" t="s">
        <v>47</v>
      </c>
      <c r="B56" s="203">
        <v>562347.37</v>
      </c>
      <c r="C56" s="203">
        <v>519679.01</v>
      </c>
      <c r="D56" s="54"/>
      <c r="E56" s="54"/>
      <c r="F56" s="54"/>
    </row>
    <row r="57" spans="1:6" x14ac:dyDescent="0.25">
      <c r="A57" s="95" t="s">
        <v>48</v>
      </c>
      <c r="B57" s="203">
        <v>0</v>
      </c>
      <c r="C57" s="203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203">
        <v>0</v>
      </c>
      <c r="C58" s="203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1583531.57</v>
      </c>
      <c r="F59" s="61">
        <f>F47+F57</f>
        <v>1782424.5100000002</v>
      </c>
    </row>
    <row r="60" spans="1:6" x14ac:dyDescent="0.25">
      <c r="A60" s="55" t="s">
        <v>50</v>
      </c>
      <c r="B60" s="61">
        <f>SUM(B50:B58)</f>
        <v>140062824.05000001</v>
      </c>
      <c r="C60" s="61">
        <f>SUM(C50:C58)</f>
        <v>121894518.24000002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150">
        <f>B47+B60</f>
        <v>211485367.56</v>
      </c>
      <c r="C62" s="150">
        <f>C47+C60</f>
        <v>173646198.31000003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101197741.76000001</v>
      </c>
      <c r="F63" s="77">
        <f>SUM(F64:F66)</f>
        <v>87582257.400000006</v>
      </c>
    </row>
    <row r="64" spans="1:6" x14ac:dyDescent="0.25">
      <c r="A64" s="54"/>
      <c r="B64" s="54"/>
      <c r="C64" s="54"/>
      <c r="D64" s="103" t="s">
        <v>103</v>
      </c>
      <c r="E64" s="203">
        <v>101197741.76000001</v>
      </c>
      <c r="F64" s="203">
        <v>87582257.400000006</v>
      </c>
    </row>
    <row r="65" spans="1:6" x14ac:dyDescent="0.25">
      <c r="A65" s="54"/>
      <c r="B65" s="54"/>
      <c r="C65" s="54"/>
      <c r="D65" s="41" t="s">
        <v>104</v>
      </c>
      <c r="E65" s="203">
        <v>0</v>
      </c>
      <c r="F65" s="203">
        <v>0</v>
      </c>
    </row>
    <row r="66" spans="1:6" x14ac:dyDescent="0.25">
      <c r="A66" s="54"/>
      <c r="B66" s="54"/>
      <c r="C66" s="54"/>
      <c r="D66" s="103" t="s">
        <v>105</v>
      </c>
      <c r="E66" s="203">
        <v>0</v>
      </c>
      <c r="F66" s="203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108704094.22999999</v>
      </c>
      <c r="F68" s="77">
        <f>SUM(F69:F73)</f>
        <v>84281516.399999991</v>
      </c>
    </row>
    <row r="69" spans="1:6" x14ac:dyDescent="0.25">
      <c r="A69" s="12"/>
      <c r="B69" s="54"/>
      <c r="C69" s="54"/>
      <c r="D69" s="103" t="s">
        <v>107</v>
      </c>
      <c r="E69" s="203">
        <v>17050350.100000001</v>
      </c>
      <c r="F69" s="203">
        <v>12898405.380000001</v>
      </c>
    </row>
    <row r="70" spans="1:6" x14ac:dyDescent="0.25">
      <c r="A70" s="12"/>
      <c r="B70" s="54"/>
      <c r="C70" s="54"/>
      <c r="D70" s="103" t="s">
        <v>108</v>
      </c>
      <c r="E70" s="203">
        <v>91653744.129999995</v>
      </c>
      <c r="F70" s="203">
        <v>71383111.019999996</v>
      </c>
    </row>
    <row r="71" spans="1:6" x14ac:dyDescent="0.25">
      <c r="A71" s="12"/>
      <c r="B71" s="54"/>
      <c r="C71" s="54"/>
      <c r="D71" s="103" t="s">
        <v>109</v>
      </c>
      <c r="E71" s="203">
        <v>0</v>
      </c>
      <c r="F71" s="203">
        <v>0</v>
      </c>
    </row>
    <row r="72" spans="1:6" x14ac:dyDescent="0.25">
      <c r="A72" s="12"/>
      <c r="B72" s="54"/>
      <c r="C72" s="54"/>
      <c r="D72" s="103" t="s">
        <v>110</v>
      </c>
      <c r="E72" s="203">
        <v>0</v>
      </c>
      <c r="F72" s="203">
        <v>0</v>
      </c>
    </row>
    <row r="73" spans="1:6" x14ac:dyDescent="0.25">
      <c r="A73" s="12"/>
      <c r="B73" s="54"/>
      <c r="C73" s="54"/>
      <c r="D73" s="103" t="s">
        <v>111</v>
      </c>
      <c r="E73" s="203">
        <v>0</v>
      </c>
      <c r="F73" s="203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48">
        <v>0</v>
      </c>
      <c r="F76" s="148">
        <v>0</v>
      </c>
    </row>
    <row r="77" spans="1:6" x14ac:dyDescent="0.25">
      <c r="A77" s="12"/>
      <c r="B77" s="54"/>
      <c r="C77" s="54"/>
      <c r="D77" s="100" t="s">
        <v>114</v>
      </c>
      <c r="E77" s="148">
        <v>0</v>
      </c>
      <c r="F77" s="148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209901835.99000001</v>
      </c>
      <c r="F79" s="61">
        <f>F63+F68+F75</f>
        <v>171863773.80000001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211485367.56</v>
      </c>
      <c r="F81" s="61">
        <f>F59+F79</f>
        <v>173646198.31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66789402.700000003</v>
      </c>
      <c r="Q4" s="18">
        <f>'Formato 1'!C9</f>
        <v>47582611.920000002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23000</v>
      </c>
      <c r="Q5" s="18">
        <f>'Formato 1'!C10</f>
        <v>23000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65195971.109999999</v>
      </c>
      <c r="Q7" s="18">
        <f>'Formato 1'!C12</f>
        <v>40077637.5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5897152.2199999997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1570431.59</v>
      </c>
      <c r="Q9" s="18">
        <f>'Formato 1'!C14</f>
        <v>1478434.42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106387.78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2483411.06</v>
      </c>
      <c r="Q12" s="18">
        <f>'Formato 1'!C17</f>
        <v>3027000.0100000002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1923249.03</v>
      </c>
      <c r="Q14" s="18">
        <f>'Formato 1'!C19</f>
        <v>2545324.33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7.0000000000000007E-2</v>
      </c>
      <c r="Q15" s="18">
        <f>'Formato 1'!C20</f>
        <v>4134.43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860.32</v>
      </c>
      <c r="Q16" s="18">
        <f>'Formato 1'!C21</f>
        <v>-0.68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17000</v>
      </c>
      <c r="Q17" s="18">
        <f>'Formato 1'!C22</f>
        <v>17000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542301.64</v>
      </c>
      <c r="Q19" s="18">
        <f>'Formato 1'!C24</f>
        <v>460541.93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1045191.04</v>
      </c>
      <c r="Q20" s="18">
        <f>'Formato 1'!C25</f>
        <v>0.18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95404.5</v>
      </c>
      <c r="Q21" s="18">
        <f>'Formato 1'!C26</f>
        <v>0.18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565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949221.54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1104538.71</v>
      </c>
      <c r="Q32" s="18">
        <f>'Formato 1'!C37</f>
        <v>1142067.96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1104538.71</v>
      </c>
      <c r="Q33" s="18">
        <f>'Formato 1'!C37</f>
        <v>1142067.96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71422543.510000005</v>
      </c>
      <c r="Q42" s="18">
        <f>'Formato 1'!C47</f>
        <v>51751680.07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156429699.50999999</v>
      </c>
      <c r="Q46">
        <f>'Formato 1'!C52</f>
        <v>143606163.61000001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18075659.050000001</v>
      </c>
      <c r="Q47">
        <f>'Formato 1'!C53</f>
        <v>17562813.300000001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8202907.3399999999</v>
      </c>
      <c r="Q48">
        <f>'Formato 1'!C54</f>
        <v>8294423.8099999996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-43207789.219999999</v>
      </c>
      <c r="Q49">
        <f>'Formato 1'!C55</f>
        <v>-48088561.490000002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562347.37</v>
      </c>
      <c r="Q50">
        <f>'Formato 1'!C56</f>
        <v>519679.01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140062824.05000001</v>
      </c>
      <c r="Q53">
        <f>'Formato 1'!C60</f>
        <v>121894518.24000002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211485367.56</v>
      </c>
      <c r="Q54">
        <f>'Formato 1'!C62</f>
        <v>173646198.31000003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1583532.25</v>
      </c>
      <c r="Q57">
        <f>'Formato 1'!F9</f>
        <v>1676037.4100000001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482104.29</v>
      </c>
      <c r="Q58">
        <f>'Formato 1'!F10</f>
        <v>438327.77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105924.88</v>
      </c>
      <c r="Q59">
        <f>'Formato 1'!F11</f>
        <v>74560.58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344640.28</v>
      </c>
      <c r="Q60">
        <f>'Formato 1'!F12</f>
        <v>344640.28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102233.19</v>
      </c>
      <c r="Q64">
        <f>'Formato 1'!F16</f>
        <v>292054.58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548629.61</v>
      </c>
      <c r="Q66">
        <f>'Formato 1'!F18</f>
        <v>526454.19999999995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106387.78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106387.78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-0.68</v>
      </c>
      <c r="Q91">
        <f>'Formato 1'!F42</f>
        <v>-0.68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-0.68</v>
      </c>
      <c r="Q92">
        <f>'Formato 1'!F43</f>
        <v>-0.68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1583531.57</v>
      </c>
      <c r="Q95">
        <f>'Formato 1'!F47</f>
        <v>1782424.5100000002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1583531.57</v>
      </c>
      <c r="Q104">
        <f>'Formato 1'!F59</f>
        <v>1782424.5100000002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101197741.76000001</v>
      </c>
      <c r="Q106">
        <f>'Formato 1'!F63</f>
        <v>87582257.400000006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101197741.76000001</v>
      </c>
      <c r="Q107">
        <f>'Formato 1'!F64</f>
        <v>87582257.400000006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108704094.22999999</v>
      </c>
      <c r="Q110">
        <f>'Formato 1'!F68</f>
        <v>84281516.399999991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17050350.100000001</v>
      </c>
      <c r="Q111">
        <f>'Formato 1'!F69</f>
        <v>12898405.380000001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91653744.129999995</v>
      </c>
      <c r="Q112">
        <f>'Formato 1'!F70</f>
        <v>71383111.019999996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209901835.99000001</v>
      </c>
      <c r="Q119">
        <f>'Formato 1'!F79</f>
        <v>171863773.80000001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211485367.56</v>
      </c>
      <c r="Q120">
        <f>'Formato 1'!F81</f>
        <v>173646198.31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0" zoomScale="90" zoomScaleNormal="90" workbookViewId="0">
      <selection activeCell="B44" sqref="B4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8" t="s">
        <v>544</v>
      </c>
      <c r="B1" s="178"/>
      <c r="C1" s="178"/>
      <c r="D1" s="178"/>
      <c r="E1" s="178"/>
      <c r="F1" s="178"/>
      <c r="G1" s="178"/>
      <c r="H1" s="178"/>
    </row>
    <row r="2" spans="1:9" ht="14.25" x14ac:dyDescent="0.45">
      <c r="A2" s="164" t="str">
        <f>ENTE_PUBLICO_A</f>
        <v>ORGANISMO: JUNTA MUNICIPAL DE AGUA POTABLE Y ALCANTARILLADO DE CORTAZAR, GTO., Gobierno del Estado de Guanajuato (a)</v>
      </c>
      <c r="B2" s="165"/>
      <c r="C2" s="165"/>
      <c r="D2" s="165"/>
      <c r="E2" s="165"/>
      <c r="F2" s="165"/>
      <c r="G2" s="165"/>
      <c r="H2" s="166"/>
    </row>
    <row r="3" spans="1:9" x14ac:dyDescent="0.25">
      <c r="A3" s="167" t="s">
        <v>120</v>
      </c>
      <c r="B3" s="168"/>
      <c r="C3" s="168"/>
      <c r="D3" s="168"/>
      <c r="E3" s="168"/>
      <c r="F3" s="168"/>
      <c r="G3" s="168"/>
      <c r="H3" s="169"/>
    </row>
    <row r="4" spans="1:9" ht="14.25" x14ac:dyDescent="0.45">
      <c r="A4" s="170" t="str">
        <f>PERIODO_INFORME</f>
        <v>Al 31 de diciembre de 2021 y al 31 de diciembre de 2022 (b)</v>
      </c>
      <c r="B4" s="171"/>
      <c r="C4" s="171"/>
      <c r="D4" s="171"/>
      <c r="E4" s="171"/>
      <c r="F4" s="171"/>
      <c r="G4" s="171"/>
      <c r="H4" s="172"/>
    </row>
    <row r="5" spans="1:9" ht="14.25" x14ac:dyDescent="0.45">
      <c r="A5" s="173" t="s">
        <v>118</v>
      </c>
      <c r="B5" s="174"/>
      <c r="C5" s="174"/>
      <c r="D5" s="174"/>
      <c r="E5" s="174"/>
      <c r="F5" s="174"/>
      <c r="G5" s="174"/>
      <c r="H5" s="175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1"/>
      <c r="D18" s="131"/>
      <c r="E18" s="131"/>
      <c r="F18" s="61">
        <v>0</v>
      </c>
      <c r="G18" s="131"/>
      <c r="H18" s="131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2">C8+C18</f>
        <v>0</v>
      </c>
      <c r="D20" s="61">
        <f t="shared" si="2"/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7" t="s">
        <v>3300</v>
      </c>
      <c r="B33" s="177"/>
      <c r="C33" s="177"/>
      <c r="D33" s="177"/>
      <c r="E33" s="177"/>
      <c r="F33" s="177"/>
      <c r="G33" s="177"/>
      <c r="H33" s="177"/>
    </row>
    <row r="34" spans="1:8" ht="12" customHeight="1" x14ac:dyDescent="0.25">
      <c r="A34" s="177"/>
      <c r="B34" s="177"/>
      <c r="C34" s="177"/>
      <c r="D34" s="177"/>
      <c r="E34" s="177"/>
      <c r="F34" s="177"/>
      <c r="G34" s="177"/>
      <c r="H34" s="177"/>
    </row>
    <row r="35" spans="1:8" ht="12" customHeight="1" x14ac:dyDescent="0.25">
      <c r="A35" s="177"/>
      <c r="B35" s="177"/>
      <c r="C35" s="177"/>
      <c r="D35" s="177"/>
      <c r="E35" s="177"/>
      <c r="F35" s="177"/>
      <c r="G35" s="177"/>
      <c r="H35" s="177"/>
    </row>
    <row r="36" spans="1:8" ht="12" customHeight="1" x14ac:dyDescent="0.25">
      <c r="A36" s="177"/>
      <c r="B36" s="177"/>
      <c r="C36" s="177"/>
      <c r="D36" s="177"/>
      <c r="E36" s="177"/>
      <c r="F36" s="177"/>
      <c r="G36" s="177"/>
      <c r="H36" s="177"/>
    </row>
    <row r="37" spans="1:8" ht="12" customHeight="1" x14ac:dyDescent="0.25">
      <c r="A37" s="177"/>
      <c r="B37" s="177"/>
      <c r="C37" s="177"/>
      <c r="D37" s="177"/>
      <c r="E37" s="177"/>
      <c r="F37" s="177"/>
      <c r="G37" s="177"/>
      <c r="H37" s="177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B1" zoomScale="90" zoomScaleNormal="90" workbookViewId="0">
      <selection activeCell="G20" sqref="G20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6" t="s">
        <v>543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11"/>
    </row>
    <row r="2" spans="1:12" ht="14.25" x14ac:dyDescent="0.45">
      <c r="A2" s="164" t="str">
        <f>ENTE_PUBLICO_A</f>
        <v>ORGANISMO: JUNTA MUNICIPAL DE AGUA POTABLE Y ALCANTARILLADO DE CORTAZAR, GTO., Gobierno del Estado de Guanajuato (a)</v>
      </c>
      <c r="B2" s="165"/>
      <c r="C2" s="165"/>
      <c r="D2" s="165"/>
      <c r="E2" s="165"/>
      <c r="F2" s="165"/>
      <c r="G2" s="165"/>
      <c r="H2" s="165"/>
      <c r="I2" s="165"/>
      <c r="J2" s="165"/>
      <c r="K2" s="166"/>
    </row>
    <row r="3" spans="1:12" x14ac:dyDescent="0.25">
      <c r="A3" s="167" t="s">
        <v>146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2" ht="14.25" x14ac:dyDescent="0.45">
      <c r="A4" s="170" t="str">
        <f>TRIMESTRE</f>
        <v>Del 1 de enero al 31 de diciembre de 2022 (b)</v>
      </c>
      <c r="B4" s="171"/>
      <c r="C4" s="171"/>
      <c r="D4" s="171"/>
      <c r="E4" s="171"/>
      <c r="F4" s="171"/>
      <c r="G4" s="171"/>
      <c r="H4" s="171"/>
      <c r="I4" s="171"/>
      <c r="J4" s="171"/>
      <c r="K4" s="172"/>
    </row>
    <row r="5" spans="1:12" ht="14.25" x14ac:dyDescent="0.45">
      <c r="A5" s="167" t="s">
        <v>118</v>
      </c>
      <c r="B5" s="168"/>
      <c r="C5" s="168"/>
      <c r="D5" s="168"/>
      <c r="E5" s="168"/>
      <c r="F5" s="168"/>
      <c r="G5" s="168"/>
      <c r="H5" s="168"/>
      <c r="I5" s="168"/>
      <c r="J5" s="168"/>
      <c r="K5" s="169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0" t="str">
        <f>MONTO1</f>
        <v>Monto pagado de la inversión al 31 de diciembre de 2022 (k)</v>
      </c>
      <c r="J6" s="130" t="str">
        <f>MONTO2</f>
        <v>Monto pagado de la inversión actualizado al 31 de diciembre de 2022 (l)</v>
      </c>
      <c r="K6" s="130" t="str">
        <f>SALDO_PENDIENTE</f>
        <v>Saldo pendiente por pagar de la inversión al 31 de diciembre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8"/>
      <c r="C8" s="128"/>
      <c r="D8" s="128"/>
      <c r="E8" s="61">
        <f>SUM(E9:APP_FIN_04)</f>
        <v>0</v>
      </c>
      <c r="F8" s="128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>
        <v>0</v>
      </c>
      <c r="F9" s="60"/>
      <c r="G9" s="60">
        <v>0</v>
      </c>
      <c r="H9" s="60">
        <v>0</v>
      </c>
      <c r="I9" s="60">
        <v>0</v>
      </c>
      <c r="J9" s="60">
        <v>0</v>
      </c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>
        <v>0</v>
      </c>
      <c r="F10" s="60"/>
      <c r="G10" s="60">
        <v>0</v>
      </c>
      <c r="H10" s="60">
        <v>0</v>
      </c>
      <c r="I10" s="60">
        <v>0</v>
      </c>
      <c r="J10" s="60">
        <v>0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>
        <v>0</v>
      </c>
      <c r="F11" s="60"/>
      <c r="G11" s="60">
        <v>0</v>
      </c>
      <c r="H11" s="60">
        <v>0</v>
      </c>
      <c r="I11" s="60">
        <v>0</v>
      </c>
      <c r="J11" s="60">
        <v>0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>
        <v>0</v>
      </c>
      <c r="F12" s="60"/>
      <c r="G12" s="60">
        <v>0</v>
      </c>
      <c r="H12" s="60">
        <v>0</v>
      </c>
      <c r="I12" s="60">
        <v>0</v>
      </c>
      <c r="J12" s="60">
        <v>0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8"/>
      <c r="C14" s="128"/>
      <c r="D14" s="128"/>
      <c r="E14" s="61">
        <f>SUM(E15:OTROS_FIN_04)</f>
        <v>0</v>
      </c>
      <c r="F14" s="128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>
        <v>0</v>
      </c>
      <c r="F15" s="60"/>
      <c r="G15" s="60">
        <v>0</v>
      </c>
      <c r="H15" s="60">
        <v>0</v>
      </c>
      <c r="I15" s="60">
        <v>0</v>
      </c>
      <c r="J15" s="60">
        <v>0</v>
      </c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>
        <v>0</v>
      </c>
      <c r="F16" s="60"/>
      <c r="G16" s="60">
        <v>0</v>
      </c>
      <c r="H16" s="60">
        <v>0</v>
      </c>
      <c r="I16" s="60">
        <v>0</v>
      </c>
      <c r="J16" s="60">
        <v>0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>
        <v>0</v>
      </c>
      <c r="F17" s="60"/>
      <c r="G17" s="60">
        <v>0</v>
      </c>
      <c r="H17" s="60">
        <v>0</v>
      </c>
      <c r="I17" s="60">
        <v>0</v>
      </c>
      <c r="J17" s="60">
        <v>0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>
        <v>0</v>
      </c>
      <c r="F18" s="60"/>
      <c r="G18" s="60">
        <v>0</v>
      </c>
      <c r="H18" s="60">
        <v>0</v>
      </c>
      <c r="I18" s="60">
        <v>0</v>
      </c>
      <c r="J18" s="60">
        <v>0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8"/>
      <c r="C20" s="128"/>
      <c r="D20" s="128"/>
      <c r="E20" s="61">
        <f>APP_T4+OTROS_T4</f>
        <v>0</v>
      </c>
      <c r="F20" s="128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CONTABILIDAD</cp:lastModifiedBy>
  <cp:lastPrinted>2022-04-21T20:49:50Z</cp:lastPrinted>
  <dcterms:created xsi:type="dcterms:W3CDTF">2017-01-19T17:59:06Z</dcterms:created>
  <dcterms:modified xsi:type="dcterms:W3CDTF">2023-01-20T20:20:56Z</dcterms:modified>
</cp:coreProperties>
</file>